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95" windowHeight="13035" activeTab="3"/>
  </bookViews>
  <sheets>
    <sheet name="стр1" sheetId="4" r:id="rId1"/>
    <sheet name="Штатное расписание" sheetId="1" r:id="rId2"/>
    <sheet name="Смета" sheetId="2" r:id="rId3"/>
    <sheet name="Расшифровка" sheetId="3" r:id="rId4"/>
  </sheets>
  <calcPr calcId="145621" refMode="R1C1"/>
</workbook>
</file>

<file path=xl/calcChain.xml><?xml version="1.0" encoding="utf-8"?>
<calcChain xmlns="http://schemas.openxmlformats.org/spreadsheetml/2006/main">
  <c r="F27" i="2" l="1"/>
  <c r="H25" i="2"/>
  <c r="G25" i="2"/>
  <c r="G23" i="2"/>
  <c r="H23" i="2" s="1"/>
  <c r="G22" i="2"/>
  <c r="H21" i="2"/>
  <c r="G21" i="2"/>
  <c r="J16" i="1" l="1"/>
  <c r="J15" i="1"/>
  <c r="J13" i="1"/>
  <c r="H11" i="2"/>
  <c r="G13" i="3"/>
  <c r="G25" i="3"/>
  <c r="G31" i="3"/>
  <c r="EV22" i="4"/>
  <c r="EV18" i="4"/>
  <c r="DT26" i="4"/>
  <c r="EV26" i="4" s="1"/>
  <c r="DT25" i="4"/>
  <c r="EV25" i="4" s="1"/>
  <c r="DT24" i="4"/>
  <c r="EV24" i="4" s="1"/>
  <c r="DT23" i="4"/>
  <c r="EV23" i="4" s="1"/>
  <c r="DT22" i="4"/>
  <c r="DT21" i="4"/>
  <c r="EV21" i="4" s="1"/>
  <c r="DT20" i="4"/>
  <c r="EV20" i="4" s="1"/>
  <c r="DT19" i="4"/>
  <c r="EV19" i="4" s="1"/>
  <c r="DT18" i="4"/>
  <c r="BX27" i="4"/>
  <c r="E19" i="1" l="1"/>
  <c r="DT17" i="4"/>
  <c r="EV17" i="4" s="1"/>
  <c r="DT16" i="4"/>
  <c r="EV16" i="4" s="1"/>
  <c r="EV27" i="4" s="1"/>
  <c r="DT27" i="4" l="1"/>
  <c r="G42" i="3"/>
  <c r="G68" i="3" l="1"/>
  <c r="J9" i="1"/>
  <c r="G24" i="2"/>
  <c r="H24" i="2" s="1"/>
  <c r="H22" i="2"/>
  <c r="G20" i="2"/>
  <c r="H26" i="2"/>
  <c r="J18" i="1"/>
  <c r="J17" i="1"/>
  <c r="J14" i="1"/>
  <c r="J12" i="1"/>
  <c r="J11" i="1"/>
  <c r="J10" i="1"/>
  <c r="J8" i="1"/>
  <c r="H20" i="2" l="1"/>
  <c r="H27" i="2" s="1"/>
  <c r="G27" i="2"/>
  <c r="J19" i="1"/>
  <c r="G51" i="3" l="1"/>
  <c r="G70" i="3" s="1"/>
</calcChain>
</file>

<file path=xl/sharedStrings.xml><?xml version="1.0" encoding="utf-8"?>
<sst xmlns="http://schemas.openxmlformats.org/spreadsheetml/2006/main" count="194" uniqueCount="150">
  <si>
    <t>Председатель</t>
  </si>
  <si>
    <t>Главный бухгалтер</t>
  </si>
  <si>
    <t>Юрист</t>
  </si>
  <si>
    <t>Сантехник</t>
  </si>
  <si>
    <t>Электрик</t>
  </si>
  <si>
    <t>Дворник</t>
  </si>
  <si>
    <t>Мусорщик</t>
  </si>
  <si>
    <t>Уборщица д.63.65</t>
  </si>
  <si>
    <t>Уборщица д.61</t>
  </si>
  <si>
    <t>Ответствен. за тех обсл.газоснаб.</t>
  </si>
  <si>
    <t>Подсобный рабочий</t>
  </si>
  <si>
    <t>ИТОГО</t>
  </si>
  <si>
    <t>Структурное подразделение</t>
  </si>
  <si>
    <t>УТВЕРЖДЕНО</t>
  </si>
  <si>
    <t>общим собранием членов ТСЖ "Броннич"</t>
  </si>
  <si>
    <t>(руб)</t>
  </si>
  <si>
    <t>№п/п</t>
  </si>
  <si>
    <t xml:space="preserve">Статьи доходов </t>
  </si>
  <si>
    <t>Всего м2</t>
  </si>
  <si>
    <t>ставка за 1м2</t>
  </si>
  <si>
    <t>Всего за месяц</t>
  </si>
  <si>
    <t>Всего за  год</t>
  </si>
  <si>
    <t>Смета расходов</t>
  </si>
  <si>
    <t>ставка за 1 м2</t>
  </si>
  <si>
    <t>Всего за год</t>
  </si>
  <si>
    <t>Содержание мест общего пользования</t>
  </si>
  <si>
    <t>Содержание придомовой территории</t>
  </si>
  <si>
    <t>Обслуживание инженерного оборудования</t>
  </si>
  <si>
    <t>Текущий ремонт</t>
  </si>
  <si>
    <t xml:space="preserve"> </t>
  </si>
  <si>
    <t>Председатель ТСЖ "Броннич"</t>
  </si>
  <si>
    <t>Баус Н.Н.</t>
  </si>
  <si>
    <t>Обслуживание ВДГО</t>
  </si>
  <si>
    <t>1. Санитарное содержание.</t>
  </si>
  <si>
    <t>Уборка мест общего пользования в доме и придомовой территории.</t>
  </si>
  <si>
    <t>складывается из:</t>
  </si>
  <si>
    <t>всего,рублей</t>
  </si>
  <si>
    <t>мусорщиков, подсоб.рабочий)</t>
  </si>
  <si>
    <t>ИТОГО:</t>
  </si>
  <si>
    <t>2. Текущее обслуживание</t>
  </si>
  <si>
    <t>водоснабжение, водоотведение, отопление (з/п сантехника)</t>
  </si>
  <si>
    <t>электроснабжения (з/п электрика)</t>
  </si>
  <si>
    <t>3. Благоустройство</t>
  </si>
  <si>
    <t>всего, рублей</t>
  </si>
  <si>
    <t>4. Текущей ремонт и обслуживание.</t>
  </si>
  <si>
    <t>5. Управленческие расходы</t>
  </si>
  <si>
    <t>6. Прочие расходы</t>
  </si>
  <si>
    <t>(расшифровка подписи)</t>
  </si>
  <si>
    <t>(личная подпись)</t>
  </si>
  <si>
    <t>(должность)</t>
  </si>
  <si>
    <t>Руководитель кадровой службы</t>
  </si>
  <si>
    <t>Итого</t>
  </si>
  <si>
    <t>код</t>
  </si>
  <si>
    <t>наименование</t>
  </si>
  <si>
    <t>Всего в месяц, руб.
((гр. 5 + гр. 6 + гр. 7 + гр. 8) х гр. 4)</t>
  </si>
  <si>
    <t>Надбавки, руб.</t>
  </si>
  <si>
    <t>Тарифная ставка (оклад) и пр., руб.</t>
  </si>
  <si>
    <t>Количество штатных единиц</t>
  </si>
  <si>
    <t>Должность (специальность, профессия), разряд, класс (категория) квалификации</t>
  </si>
  <si>
    <t>единиц</t>
  </si>
  <si>
    <t>Штат в количестве</t>
  </si>
  <si>
    <t>г.</t>
  </si>
  <si>
    <t>"</t>
  </si>
  <si>
    <t>с "</t>
  </si>
  <si>
    <t>на период</t>
  </si>
  <si>
    <t xml:space="preserve">г. № </t>
  </si>
  <si>
    <t>ШТАТНОЕ РАСПИСАНИЕ</t>
  </si>
  <si>
    <t>Дата составления</t>
  </si>
  <si>
    <t>Номер документа</t>
  </si>
  <si>
    <t>(наименование организации)</t>
  </si>
  <si>
    <t>по ОКПО</t>
  </si>
  <si>
    <t>0301017</t>
  </si>
  <si>
    <t>Форма по ОКУД</t>
  </si>
  <si>
    <t>Код</t>
  </si>
  <si>
    <t>Унифицированная форма № Т-3
Утверждена Постановлением Госкомстата России
от 05.01.2004 № 1</t>
  </si>
  <si>
    <t xml:space="preserve">Председатель </t>
  </si>
  <si>
    <t>(заправка картриджей, канцтовары)</t>
  </si>
  <si>
    <t>премия квартальная</t>
  </si>
  <si>
    <t>премия ежемесяч.</t>
  </si>
  <si>
    <t>4.1 Взносы на расходы на очистку кровли ручным способом от снега д.61. д.63. д.65</t>
  </si>
  <si>
    <t xml:space="preserve">4.2 Взносы на расходы на чистку территории от снега трактором </t>
  </si>
  <si>
    <t>гл.бухгалтера, юриста)</t>
  </si>
  <si>
    <t>1.1 Взносы на зарплату технического персонала (дворников, уборщиц</t>
  </si>
  <si>
    <t>1.3 Взносы на расходы на хоз.нужды (ведра, веники, лопаты, рукави-</t>
  </si>
  <si>
    <t>2.1 Взносы на бслуживание внутридомовых инженерных систем</t>
  </si>
  <si>
    <t>2.2 Взносы на обслуживание внутридомовых инженерных систем</t>
  </si>
  <si>
    <t>2.5 Взносы на расходы на хоз. нужды(лампочки, отводы, краны)</t>
  </si>
  <si>
    <t xml:space="preserve">5.1 Взносы на зарплата управленческого персонала (председателя, </t>
  </si>
  <si>
    <t>6.2 Взносы на расходы на услуги связи (оплата телефона)</t>
  </si>
  <si>
    <t>6.3 Взносы на почтовые расходы</t>
  </si>
  <si>
    <t>6.4 Взносы на транспортные расходы</t>
  </si>
  <si>
    <t>6.5 Взносы на услуги банка (комиссия с квитанций)</t>
  </si>
  <si>
    <t>6.6 Взносы на расходы на прог."Домовладелец" поддержка, обслуживание</t>
  </si>
  <si>
    <t>6.7 Взносы на расходы ИТС "1С-Предприятие" установка ежемесячное</t>
  </si>
  <si>
    <t>обслуживание программы</t>
  </si>
  <si>
    <t>6.1Взносы на расходы на канцтовары, расходные материалы</t>
  </si>
  <si>
    <t xml:space="preserve">5.3 Взносы на налоги УСН </t>
  </si>
  <si>
    <t>Товарищество Собственников Жилья "Броннич"</t>
  </si>
  <si>
    <t>Общем собранием ТСЖ от "</t>
  </si>
  <si>
    <t>01</t>
  </si>
  <si>
    <t>января</t>
  </si>
  <si>
    <t>Фонд оплаты труда за год</t>
  </si>
  <si>
    <t>2.3Взносы на обслуживание внутридомовых инженерных систем</t>
  </si>
  <si>
    <t>3.1 Взносы оформление придомовой территории (покраска малых форм на детской площадке, инвентарь)</t>
  </si>
  <si>
    <t>цы, тряпки, моющие ср-ва, чистящие ср-ва, профлисты)</t>
  </si>
  <si>
    <t>2.4 Взносы на налоги на ФОТ (фонд Оплаты труда)</t>
  </si>
  <si>
    <t>5.2 Взносы на налоги на ФОТ (фонд Оплаты труда)</t>
  </si>
  <si>
    <t>14</t>
  </si>
  <si>
    <t>1.2 Взносы на налоги на ФОТ (фонд оплаты труда)</t>
  </si>
  <si>
    <t xml:space="preserve">6.8  Взносы на расходы на интернет ООО "Флекс" </t>
  </si>
  <si>
    <t xml:space="preserve">6.9 Взносы на автовышку </t>
  </si>
  <si>
    <t xml:space="preserve">6.10 Взносы на размещение в интернете сайта </t>
  </si>
  <si>
    <t>1.4 Взносы на ГВС И ХВС( влажную уборку, полив насаждений на придомовой территории)</t>
  </si>
  <si>
    <t>ВДГО - внутридомовое газовое оборудование</t>
  </si>
  <si>
    <t>от " "  ноябрь 2014г.</t>
  </si>
  <si>
    <t>2015 год</t>
  </si>
  <si>
    <t>15</t>
  </si>
  <si>
    <t>ноябрь</t>
  </si>
  <si>
    <t>газоснабжения (з/п ответств. за газ.хоз-во)</t>
  </si>
  <si>
    <t>Громова Н.Ю.</t>
  </si>
  <si>
    <t>Итого по смете на 2015г.</t>
  </si>
  <si>
    <t>Расшифровка к смете за 2015г., д.61.63.65</t>
  </si>
  <si>
    <t>п/п</t>
  </si>
  <si>
    <t>должность</t>
  </si>
  <si>
    <t>штат.ед.</t>
  </si>
  <si>
    <t>з/п</t>
  </si>
  <si>
    <t>ежемес.</t>
  </si>
  <si>
    <t>кварт.</t>
  </si>
  <si>
    <t>3.2 Взносы на установку отливов от водосточной системы</t>
  </si>
  <si>
    <t>4.4.Взносы на чистку кровли от снега и мусора (встроенно-пристроенного помещения)</t>
  </si>
  <si>
    <t>4.5. Взносы на техническое газообслуживание д.61</t>
  </si>
  <si>
    <t xml:space="preserve">4.7. Взносы на покраску газового трубопровода д.63,65 </t>
  </si>
  <si>
    <t>4.6 Взносы на установку решетки, дверей входов в подвал д.61, 63, 65</t>
  </si>
  <si>
    <t>6.11 Взносы на непредвиденные расходы (в том числе судебные издержки)</t>
  </si>
  <si>
    <t>премия за снег</t>
  </si>
  <si>
    <t>за снег</t>
  </si>
  <si>
    <t>период</t>
  </si>
  <si>
    <t>всего за год</t>
  </si>
  <si>
    <t>Общем собранием ТСЖ от "____"________________2014г.</t>
  </si>
  <si>
    <t>1. Смета доходов на 2015 год.</t>
  </si>
  <si>
    <t xml:space="preserve">2. Смета расходов на 2015 год. </t>
  </si>
  <si>
    <t>Вывоз ТБО</t>
  </si>
  <si>
    <t>Итого плата за содержание и тех.обслуживание</t>
  </si>
  <si>
    <t xml:space="preserve"> содержание и тех. ремонт общего имущества</t>
  </si>
  <si>
    <t>в т.ч. вывоз ТБО</t>
  </si>
  <si>
    <t>При изменении тарифа за вывоз ТБО, соответственно, будет изменяться сумма по статье "Содержание и текущий ремонт общего имущества", на величину этого тарифа, который утверждается Постановлением Советов депутатов г.о. Бронницы</t>
  </si>
  <si>
    <t>1.5 Плата на вывоз ТБО</t>
  </si>
  <si>
    <t>4.3 Взносы на ремонт общедомого имущества д. 61,63, 65</t>
  </si>
  <si>
    <t xml:space="preserve">При изменении тарифа за вывоз ТБО, соответственно, будет изменяться сумма по статье "Содержание и текущий ремонт общего имущества", на величину этого тарифа, который утверждается Постановлением Советов депутатов г.о. Бронницы </t>
  </si>
  <si>
    <t>Прочие (накладные расходы)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</si>
</sst>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8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applyFont="1" applyBorder="1" applyAlignment="1">
      <alignment horizontal="center"/>
    </xf>
    <xf numFmtId="0" fontId="8" fillId="0" borderId="0" xfId="1" applyFont="1"/>
    <xf numFmtId="0" fontId="5" fillId="0" borderId="0" xfId="1" applyFont="1" applyBorder="1"/>
    <xf numFmtId="0" fontId="5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6" fillId="0" borderId="0" xfId="1" applyFont="1" applyAlignment="1">
      <alignment vertical="top" wrapText="1"/>
    </xf>
    <xf numFmtId="0" fontId="5" fillId="0" borderId="1" xfId="1" applyFont="1" applyFill="1" applyBorder="1" applyAlignment="1">
      <alignment horizontal="left" wrapText="1"/>
    </xf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0" xfId="0" applyFont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3" fontId="1" fillId="0" borderId="15" xfId="0" applyNumberFormat="1" applyFont="1" applyFill="1" applyBorder="1" applyAlignment="1">
      <alignment horizontal="center"/>
    </xf>
    <xf numFmtId="0" fontId="5" fillId="0" borderId="0" xfId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0" xfId="0"/>
    <xf numFmtId="0" fontId="14" fillId="0" borderId="1" xfId="1" applyFont="1" applyBorder="1"/>
    <xf numFmtId="0" fontId="14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9" xfId="0" applyFont="1" applyBorder="1"/>
    <xf numFmtId="0" fontId="0" fillId="0" borderId="0" xfId="0" applyBorder="1"/>
    <xf numFmtId="0" fontId="16" fillId="0" borderId="0" xfId="0" applyFont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49" fontId="5" fillId="0" borderId="9" xfId="1" applyNumberFormat="1" applyFont="1" applyFill="1" applyBorder="1" applyAlignment="1">
      <alignment horizontal="left"/>
    </xf>
    <xf numFmtId="49" fontId="5" fillId="0" borderId="9" xfId="1" applyNumberFormat="1" applyFont="1" applyFill="1" applyBorder="1" applyAlignment="1">
      <alignment horizontal="center"/>
    </xf>
    <xf numFmtId="3" fontId="5" fillId="0" borderId="2" xfId="1" applyNumberFormat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6" fillId="0" borderId="0" xfId="1" applyFont="1" applyAlignment="1">
      <alignment vertical="top" wrapText="1"/>
    </xf>
    <xf numFmtId="49" fontId="5" fillId="0" borderId="2" xfId="1" applyNumberFormat="1" applyFont="1" applyBorder="1" applyAlignment="1">
      <alignment horizontal="center"/>
    </xf>
    <xf numFmtId="49" fontId="5" fillId="0" borderId="12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49" fontId="5" fillId="0" borderId="2" xfId="1" applyNumberFormat="1" applyFont="1" applyFill="1" applyBorder="1" applyAlignment="1">
      <alignment horizontal="center"/>
    </xf>
    <xf numFmtId="49" fontId="5" fillId="0" borderId="12" xfId="1" applyNumberFormat="1" applyFont="1" applyFill="1" applyBorder="1" applyAlignment="1">
      <alignment horizontal="center"/>
    </xf>
    <xf numFmtId="49" fontId="5" fillId="0" borderId="3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12" xfId="1" applyNumberFormat="1" applyFont="1" applyFill="1" applyBorder="1" applyAlignment="1">
      <alignment horizontal="center"/>
    </xf>
    <xf numFmtId="49" fontId="9" fillId="0" borderId="3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1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center"/>
    </xf>
    <xf numFmtId="0" fontId="5" fillId="0" borderId="0" xfId="1" applyFont="1" applyAlignment="1">
      <alignment horizontal="left" vertical="center"/>
    </xf>
    <xf numFmtId="0" fontId="17" fillId="0" borderId="5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2" fillId="0" borderId="2" xfId="0" applyFont="1" applyBorder="1"/>
    <xf numFmtId="0" fontId="10" fillId="0" borderId="12" xfId="0" applyFont="1" applyBorder="1"/>
    <xf numFmtId="0" fontId="10" fillId="0" borderId="3" xfId="0" applyFont="1" applyBorder="1"/>
    <xf numFmtId="3" fontId="10" fillId="0" borderId="2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2" xfId="0" applyFont="1" applyBorder="1"/>
    <xf numFmtId="0" fontId="10" fillId="0" borderId="2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3" xfId="0" applyFont="1" applyBorder="1"/>
    <xf numFmtId="0" fontId="10" fillId="0" borderId="0" xfId="0" applyFont="1" applyBorder="1"/>
    <xf numFmtId="0" fontId="10" fillId="0" borderId="14" xfId="0" applyFont="1" applyBorder="1"/>
    <xf numFmtId="0" fontId="10" fillId="0" borderId="2" xfId="0" applyFont="1" applyBorder="1" applyAlignment="1"/>
    <xf numFmtId="0" fontId="10" fillId="0" borderId="12" xfId="0" applyFont="1" applyBorder="1" applyAlignment="1"/>
    <xf numFmtId="0" fontId="10" fillId="0" borderId="3" xfId="0" applyFont="1" applyBorder="1" applyAlignment="1"/>
    <xf numFmtId="0" fontId="13" fillId="0" borderId="2" xfId="0" applyFont="1" applyBorder="1"/>
    <xf numFmtId="0" fontId="13" fillId="0" borderId="12" xfId="0" applyFont="1" applyBorder="1"/>
    <xf numFmtId="0" fontId="13" fillId="0" borderId="3" xfId="0" applyFont="1" applyBorder="1"/>
    <xf numFmtId="3" fontId="13" fillId="0" borderId="2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10" fillId="0" borderId="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3" fontId="10" fillId="0" borderId="4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0" borderId="3" xfId="0" applyBorder="1"/>
    <xf numFmtId="3" fontId="10" fillId="0" borderId="5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left" wrapText="1" shrinkToFit="1" readingOrder="1"/>
    </xf>
    <xf numFmtId="0" fontId="10" fillId="0" borderId="12" xfId="0" applyFont="1" applyBorder="1" applyAlignment="1">
      <alignment horizontal="left" wrapText="1" shrinkToFit="1" readingOrder="1"/>
    </xf>
    <xf numFmtId="0" fontId="10" fillId="0" borderId="3" xfId="0" applyFont="1" applyBorder="1" applyAlignment="1">
      <alignment horizontal="left" wrapText="1" shrinkToFit="1" readingOrder="1"/>
    </xf>
    <xf numFmtId="0" fontId="3" fillId="0" borderId="0" xfId="0" applyFont="1" applyAlignment="1">
      <alignment vertical="top" wrapText="1"/>
    </xf>
    <xf numFmtId="3" fontId="12" fillId="0" borderId="2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34"/>
  <sheetViews>
    <sheetView view="pageBreakPreview" topLeftCell="AE1" workbookViewId="0">
      <selection activeCell="EV15" sqref="EV15:FJ15"/>
    </sheetView>
  </sheetViews>
  <sheetFormatPr defaultColWidth="0.85546875" defaultRowHeight="12.75" x14ac:dyDescent="0.2"/>
  <cols>
    <col min="1" max="17" width="0.85546875" style="7"/>
    <col min="18" max="18" width="0.28515625" style="7" customWidth="1"/>
    <col min="19" max="19" width="0.28515625" style="7" hidden="1" customWidth="1"/>
    <col min="20" max="20" width="0.85546875" style="7" hidden="1" customWidth="1"/>
    <col min="21" max="147" width="0.85546875" style="7"/>
    <col min="148" max="148" width="0.5703125" style="7" customWidth="1"/>
    <col min="149" max="149" width="0.5703125" style="7" hidden="1" customWidth="1"/>
    <col min="150" max="151" width="0.85546875" style="7" hidden="1" customWidth="1"/>
    <col min="152" max="165" width="0.85546875" style="7"/>
    <col min="166" max="166" width="0.7109375" style="7" customWidth="1"/>
    <col min="167" max="168" width="0.85546875" style="7" hidden="1" customWidth="1"/>
    <col min="169" max="169" width="0.7109375" style="7" hidden="1" customWidth="1"/>
    <col min="170" max="179" width="0.85546875" style="7" hidden="1" customWidth="1"/>
    <col min="180" max="16384" width="0.85546875" style="7"/>
  </cols>
  <sheetData>
    <row r="1" spans="1:179" s="8" customFormat="1" ht="35.25" customHeight="1" x14ac:dyDescent="0.2">
      <c r="DP1" s="15"/>
      <c r="DQ1" s="15"/>
      <c r="DR1" s="15"/>
      <c r="DS1" s="15"/>
      <c r="DT1" s="15"/>
      <c r="DU1" s="15"/>
      <c r="DW1" s="15"/>
      <c r="DY1" s="104" t="s">
        <v>74</v>
      </c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</row>
    <row r="3" spans="1:179" x14ac:dyDescent="0.2">
      <c r="EV3" s="105" t="s">
        <v>73</v>
      </c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7"/>
    </row>
    <row r="4" spans="1:179" x14ac:dyDescent="0.2">
      <c r="ET4" s="13" t="s">
        <v>72</v>
      </c>
      <c r="EV4" s="105" t="s">
        <v>71</v>
      </c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7"/>
    </row>
    <row r="5" spans="1:179" x14ac:dyDescent="0.2">
      <c r="A5" s="108" t="s">
        <v>97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T5" s="13" t="s">
        <v>70</v>
      </c>
      <c r="EV5" s="109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1"/>
    </row>
    <row r="6" spans="1:179" s="8" customFormat="1" ht="11.25" x14ac:dyDescent="0.2">
      <c r="A6" s="112" t="s">
        <v>69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</row>
    <row r="8" spans="1:179" ht="13.5" customHeight="1" x14ac:dyDescent="0.2">
      <c r="BQ8" s="113" t="s">
        <v>68</v>
      </c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5"/>
      <c r="CI8" s="113" t="s">
        <v>67</v>
      </c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5"/>
    </row>
    <row r="9" spans="1:179" ht="15" customHeight="1" x14ac:dyDescent="0.25">
      <c r="BO9" s="14" t="s">
        <v>66</v>
      </c>
      <c r="BQ9" s="116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8"/>
      <c r="CI9" s="116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8"/>
      <c r="DE9" s="7" t="s">
        <v>13</v>
      </c>
    </row>
    <row r="10" spans="1:179" x14ac:dyDescent="0.2">
      <c r="DE10" s="7" t="s">
        <v>98</v>
      </c>
      <c r="EE10" s="83"/>
      <c r="EF10" s="83"/>
      <c r="EG10" s="83"/>
      <c r="EH10" s="7" t="s">
        <v>62</v>
      </c>
      <c r="EJ10" s="108" t="s">
        <v>117</v>
      </c>
      <c r="EK10" s="108"/>
      <c r="EL10" s="108"/>
      <c r="EM10" s="108"/>
      <c r="EN10" s="108"/>
      <c r="EO10" s="108"/>
      <c r="EP10" s="108"/>
      <c r="EQ10" s="108"/>
      <c r="ER10" s="108"/>
      <c r="ES10" s="81">
        <v>20</v>
      </c>
      <c r="ET10" s="81"/>
      <c r="EU10" s="81"/>
      <c r="EV10" s="81"/>
      <c r="EW10" s="82" t="s">
        <v>107</v>
      </c>
      <c r="EX10" s="82"/>
      <c r="EY10" s="82"/>
      <c r="FA10" s="7" t="s">
        <v>65</v>
      </c>
      <c r="FF10" s="83"/>
      <c r="FG10" s="83"/>
      <c r="FH10" s="83"/>
      <c r="FI10" s="83"/>
      <c r="FJ10" s="83"/>
    </row>
    <row r="11" spans="1:179" x14ac:dyDescent="0.2">
      <c r="AH11" s="13" t="s">
        <v>64</v>
      </c>
      <c r="AJ11" s="108" t="s">
        <v>115</v>
      </c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W11" s="7" t="s">
        <v>63</v>
      </c>
      <c r="AZ11" s="83" t="s">
        <v>99</v>
      </c>
      <c r="BA11" s="83"/>
      <c r="BB11" s="83"/>
      <c r="BC11" s="7" t="s">
        <v>62</v>
      </c>
      <c r="BE11" s="108" t="s">
        <v>100</v>
      </c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81">
        <v>20</v>
      </c>
      <c r="BR11" s="81"/>
      <c r="BS11" s="81"/>
      <c r="BT11" s="81"/>
      <c r="BU11" s="82" t="s">
        <v>116</v>
      </c>
      <c r="BV11" s="82"/>
      <c r="BW11" s="82"/>
      <c r="BY11" s="7" t="s">
        <v>61</v>
      </c>
      <c r="DE11" s="7" t="s">
        <v>60</v>
      </c>
      <c r="DW11" s="12"/>
      <c r="DX11" s="108">
        <v>12</v>
      </c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J11" s="13" t="s">
        <v>59</v>
      </c>
    </row>
    <row r="13" spans="1:179" ht="12.75" customHeight="1" x14ac:dyDescent="0.2">
      <c r="A13" s="91" t="s">
        <v>12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3"/>
      <c r="AE13" s="97" t="s">
        <v>58</v>
      </c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9"/>
      <c r="BI13" s="97" t="s">
        <v>57</v>
      </c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9"/>
      <c r="BX13" s="97" t="s">
        <v>56</v>
      </c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9"/>
      <c r="CM13" s="91" t="s">
        <v>55</v>
      </c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3"/>
      <c r="DT13" s="75" t="s">
        <v>54</v>
      </c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7"/>
      <c r="EV13" s="75" t="s">
        <v>101</v>
      </c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7"/>
    </row>
    <row r="14" spans="1:179" ht="27" customHeight="1" x14ac:dyDescent="0.2">
      <c r="A14" s="78" t="s">
        <v>53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0"/>
      <c r="U14" s="94" t="s">
        <v>52</v>
      </c>
      <c r="V14" s="95"/>
      <c r="W14" s="95"/>
      <c r="X14" s="95"/>
      <c r="Y14" s="95"/>
      <c r="Z14" s="95"/>
      <c r="AA14" s="95"/>
      <c r="AB14" s="95"/>
      <c r="AC14" s="95"/>
      <c r="AD14" s="96"/>
      <c r="AE14" s="100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2"/>
      <c r="BI14" s="100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2"/>
      <c r="BX14" s="100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2"/>
      <c r="CM14" s="90" t="s">
        <v>78</v>
      </c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 t="s">
        <v>77</v>
      </c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125" t="s">
        <v>134</v>
      </c>
      <c r="DJ14" s="126"/>
      <c r="DK14" s="126"/>
      <c r="DL14" s="126"/>
      <c r="DM14" s="126"/>
      <c r="DN14" s="126"/>
      <c r="DO14" s="126"/>
      <c r="DP14" s="126"/>
      <c r="DQ14" s="126"/>
      <c r="DR14" s="126"/>
      <c r="DS14" s="127"/>
      <c r="DT14" s="78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80"/>
      <c r="EV14" s="78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80"/>
    </row>
    <row r="15" spans="1:179" x14ac:dyDescent="0.2">
      <c r="A15" s="103">
        <v>1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>
        <v>2</v>
      </c>
      <c r="V15" s="103"/>
      <c r="W15" s="103"/>
      <c r="X15" s="103"/>
      <c r="Y15" s="103"/>
      <c r="Z15" s="103"/>
      <c r="AA15" s="103"/>
      <c r="AB15" s="103"/>
      <c r="AC15" s="103"/>
      <c r="AD15" s="103"/>
      <c r="AE15" s="103">
        <v>3</v>
      </c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>
        <v>4</v>
      </c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>
        <v>5</v>
      </c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>
        <v>6</v>
      </c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>
        <v>7</v>
      </c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13">
        <v>8</v>
      </c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  <c r="DT15" s="103">
        <v>9</v>
      </c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>
        <v>10</v>
      </c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</row>
    <row r="16" spans="1:179" x14ac:dyDescent="0.2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09"/>
      <c r="V16" s="110"/>
      <c r="W16" s="110"/>
      <c r="X16" s="110"/>
      <c r="Y16" s="110"/>
      <c r="Z16" s="110"/>
      <c r="AA16" s="110"/>
      <c r="AB16" s="110"/>
      <c r="AC16" s="110"/>
      <c r="AD16" s="111"/>
      <c r="AE16" s="120" t="s">
        <v>75</v>
      </c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89">
        <v>1</v>
      </c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119">
        <v>32000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7"/>
      <c r="DJ16" s="85"/>
      <c r="DK16" s="85"/>
      <c r="DL16" s="85"/>
      <c r="DM16" s="85"/>
      <c r="DN16" s="85"/>
      <c r="DO16" s="85"/>
      <c r="DP16" s="85"/>
      <c r="DQ16" s="85"/>
      <c r="DR16" s="85"/>
      <c r="DS16" s="86"/>
      <c r="DT16" s="72">
        <f>SUM(BX16,CM16)</f>
        <v>32000</v>
      </c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4"/>
      <c r="EV16" s="72">
        <f>SUM(DT16*12)</f>
        <v>384000</v>
      </c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4"/>
    </row>
    <row r="17" spans="1:179" x14ac:dyDescent="0.2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09"/>
      <c r="V17" s="110"/>
      <c r="W17" s="110"/>
      <c r="X17" s="110"/>
      <c r="Y17" s="110"/>
      <c r="Z17" s="110"/>
      <c r="AA17" s="110"/>
      <c r="AB17" s="110"/>
      <c r="AC17" s="110"/>
      <c r="AD17" s="111"/>
      <c r="AE17" s="120" t="s">
        <v>1</v>
      </c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89">
        <v>1</v>
      </c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119">
        <v>20000</v>
      </c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>
        <v>2000</v>
      </c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7"/>
      <c r="DJ17" s="85"/>
      <c r="DK17" s="85"/>
      <c r="DL17" s="85"/>
      <c r="DM17" s="85"/>
      <c r="DN17" s="85"/>
      <c r="DO17" s="85"/>
      <c r="DP17" s="85"/>
      <c r="DQ17" s="85"/>
      <c r="DR17" s="85"/>
      <c r="DS17" s="86"/>
      <c r="DT17" s="72">
        <f>SUM(BX17,CM17)</f>
        <v>20000</v>
      </c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4"/>
      <c r="EV17" s="72">
        <f>SUM(DT17*12)+(CX17*4)</f>
        <v>248000</v>
      </c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4"/>
    </row>
    <row r="18" spans="1:179" ht="12.75" customHeight="1" x14ac:dyDescent="0.2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09"/>
      <c r="V18" s="110"/>
      <c r="W18" s="110"/>
      <c r="X18" s="110"/>
      <c r="Y18" s="110"/>
      <c r="Z18" s="110"/>
      <c r="AA18" s="110"/>
      <c r="AB18" s="110"/>
      <c r="AC18" s="110"/>
      <c r="AD18" s="111"/>
      <c r="AE18" s="120" t="s">
        <v>2</v>
      </c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89">
        <v>0.5</v>
      </c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119">
        <v>14000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7"/>
      <c r="DJ18" s="85"/>
      <c r="DK18" s="85"/>
      <c r="DL18" s="85"/>
      <c r="DM18" s="85"/>
      <c r="DN18" s="85"/>
      <c r="DO18" s="85"/>
      <c r="DP18" s="85"/>
      <c r="DQ18" s="85"/>
      <c r="DR18" s="85"/>
      <c r="DS18" s="86"/>
      <c r="DT18" s="72">
        <f>SUM(BX18*BI18)</f>
        <v>7000</v>
      </c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4"/>
      <c r="EV18" s="72">
        <f>SUM(DT18*12)</f>
        <v>84000</v>
      </c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4"/>
    </row>
    <row r="19" spans="1:179" ht="12.75" customHeight="1" x14ac:dyDescent="0.2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09"/>
      <c r="V19" s="110"/>
      <c r="W19" s="110"/>
      <c r="X19" s="110"/>
      <c r="Y19" s="110"/>
      <c r="Z19" s="110"/>
      <c r="AA19" s="110"/>
      <c r="AB19" s="110"/>
      <c r="AC19" s="110"/>
      <c r="AD19" s="111"/>
      <c r="AE19" s="120" t="s">
        <v>3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89">
        <v>0.5</v>
      </c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119">
        <v>23000</v>
      </c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7"/>
      <c r="DJ19" s="85"/>
      <c r="DK19" s="85"/>
      <c r="DL19" s="85"/>
      <c r="DM19" s="85"/>
      <c r="DN19" s="85"/>
      <c r="DO19" s="85"/>
      <c r="DP19" s="85"/>
      <c r="DQ19" s="85"/>
      <c r="DR19" s="85"/>
      <c r="DS19" s="86"/>
      <c r="DT19" s="72">
        <f>SUM(BX19*BI19)</f>
        <v>11500</v>
      </c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4"/>
      <c r="EV19" s="72">
        <f>SUM(DT19*12)</f>
        <v>138000</v>
      </c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4"/>
    </row>
    <row r="20" spans="1:179" x14ac:dyDescent="0.2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09"/>
      <c r="V20" s="110"/>
      <c r="W20" s="110"/>
      <c r="X20" s="110"/>
      <c r="Y20" s="110"/>
      <c r="Z20" s="110"/>
      <c r="AA20" s="110"/>
      <c r="AB20" s="110"/>
      <c r="AC20" s="110"/>
      <c r="AD20" s="111"/>
      <c r="AE20" s="120" t="s">
        <v>4</v>
      </c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89">
        <v>0.5</v>
      </c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119">
        <v>23000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7"/>
      <c r="DJ20" s="85"/>
      <c r="DK20" s="85"/>
      <c r="DL20" s="85"/>
      <c r="DM20" s="85"/>
      <c r="DN20" s="85"/>
      <c r="DO20" s="85"/>
      <c r="DP20" s="85"/>
      <c r="DQ20" s="85"/>
      <c r="DR20" s="85"/>
      <c r="DS20" s="86"/>
      <c r="DT20" s="72">
        <f>SUM(BX20*BI20)</f>
        <v>11500</v>
      </c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4"/>
      <c r="EV20" s="72">
        <f>SUM(DT20*12)</f>
        <v>138000</v>
      </c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4"/>
    </row>
    <row r="21" spans="1:179" x14ac:dyDescent="0.2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09"/>
      <c r="V21" s="110"/>
      <c r="W21" s="110"/>
      <c r="X21" s="110"/>
      <c r="Y21" s="110"/>
      <c r="Z21" s="110"/>
      <c r="AA21" s="110"/>
      <c r="AB21" s="110"/>
      <c r="AC21" s="110"/>
      <c r="AD21" s="111"/>
      <c r="AE21" s="120" t="s">
        <v>5</v>
      </c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89">
        <v>3</v>
      </c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119">
        <v>10000</v>
      </c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11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7">
        <v>2000</v>
      </c>
      <c r="DJ21" s="85"/>
      <c r="DK21" s="85"/>
      <c r="DL21" s="85"/>
      <c r="DM21" s="85"/>
      <c r="DN21" s="85"/>
      <c r="DO21" s="85"/>
      <c r="DP21" s="85"/>
      <c r="DQ21" s="85"/>
      <c r="DR21" s="85"/>
      <c r="DS21" s="86"/>
      <c r="DT21" s="72">
        <f>SUM(BX21*BI21)</f>
        <v>30000</v>
      </c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4"/>
      <c r="EV21" s="72">
        <f>SUM(DT21*13+DI21*6*3)</f>
        <v>426000</v>
      </c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4"/>
    </row>
    <row r="22" spans="1:179" x14ac:dyDescent="0.2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09"/>
      <c r="V22" s="110"/>
      <c r="W22" s="110"/>
      <c r="X22" s="110"/>
      <c r="Y22" s="110"/>
      <c r="Z22" s="110"/>
      <c r="AA22" s="110"/>
      <c r="AB22" s="110"/>
      <c r="AC22" s="110"/>
      <c r="AD22" s="111"/>
      <c r="AE22" s="121" t="s">
        <v>6</v>
      </c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3"/>
      <c r="BI22" s="87">
        <v>0.5</v>
      </c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6"/>
      <c r="BX22" s="84">
        <v>9000</v>
      </c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6"/>
      <c r="CM22" s="87"/>
      <c r="CN22" s="85"/>
      <c r="CO22" s="85"/>
      <c r="CP22" s="85"/>
      <c r="CQ22" s="85"/>
      <c r="CR22" s="85"/>
      <c r="CS22" s="85"/>
      <c r="CT22" s="85"/>
      <c r="CU22" s="85"/>
      <c r="CV22" s="85"/>
      <c r="CW22" s="86"/>
      <c r="CX22" s="87"/>
      <c r="CY22" s="85"/>
      <c r="CZ22" s="85"/>
      <c r="DA22" s="85"/>
      <c r="DB22" s="85"/>
      <c r="DC22" s="85"/>
      <c r="DD22" s="85"/>
      <c r="DE22" s="85"/>
      <c r="DF22" s="85"/>
      <c r="DG22" s="85"/>
      <c r="DH22" s="86"/>
      <c r="DI22" s="87"/>
      <c r="DJ22" s="85"/>
      <c r="DK22" s="85"/>
      <c r="DL22" s="85"/>
      <c r="DM22" s="85"/>
      <c r="DN22" s="85"/>
      <c r="DO22" s="85"/>
      <c r="DP22" s="85"/>
      <c r="DQ22" s="85"/>
      <c r="DR22" s="85"/>
      <c r="DS22" s="86"/>
      <c r="DT22" s="72">
        <f>SUM(BX22*BI22)</f>
        <v>4500</v>
      </c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4"/>
      <c r="EV22" s="72">
        <f>SUM(DT22*13)</f>
        <v>58500</v>
      </c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4"/>
    </row>
    <row r="23" spans="1:179" ht="15" x14ac:dyDescent="0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  <c r="S23" s="16"/>
      <c r="T23" s="16"/>
      <c r="U23" s="109"/>
      <c r="V23" s="110"/>
      <c r="W23" s="110"/>
      <c r="X23" s="110"/>
      <c r="Y23" s="110"/>
      <c r="Z23" s="110"/>
      <c r="AA23" s="110"/>
      <c r="AB23" s="110"/>
      <c r="AC23" s="110"/>
      <c r="AD23" s="111"/>
      <c r="AE23" s="121" t="s">
        <v>7</v>
      </c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3"/>
      <c r="BI23" s="87">
        <v>2</v>
      </c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6"/>
      <c r="BX23" s="84">
        <v>11000</v>
      </c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6"/>
      <c r="CM23" s="84">
        <v>1500</v>
      </c>
      <c r="CN23" s="85"/>
      <c r="CO23" s="85"/>
      <c r="CP23" s="85"/>
      <c r="CQ23" s="85"/>
      <c r="CR23" s="85"/>
      <c r="CS23" s="85"/>
      <c r="CT23" s="85"/>
      <c r="CU23" s="85"/>
      <c r="CV23" s="85"/>
      <c r="CW23" s="86"/>
      <c r="CX23" s="87"/>
      <c r="CY23" s="85"/>
      <c r="CZ23" s="85"/>
      <c r="DA23" s="85"/>
      <c r="DB23" s="85"/>
      <c r="DC23" s="85"/>
      <c r="DD23" s="85"/>
      <c r="DE23" s="85"/>
      <c r="DF23" s="85"/>
      <c r="DG23" s="85"/>
      <c r="DH23" s="86"/>
      <c r="DI23" s="87"/>
      <c r="DJ23" s="85"/>
      <c r="DK23" s="85"/>
      <c r="DL23" s="85"/>
      <c r="DM23" s="85"/>
      <c r="DN23" s="85"/>
      <c r="DO23" s="85"/>
      <c r="DP23" s="85"/>
      <c r="DQ23" s="85"/>
      <c r="DR23" s="85"/>
      <c r="DS23" s="86"/>
      <c r="DT23" s="72">
        <f>SUM(BX23+CM23)*2</f>
        <v>25000</v>
      </c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4"/>
      <c r="EV23" s="72">
        <f>SUM(DT23*13)</f>
        <v>325000</v>
      </c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4"/>
    </row>
    <row r="24" spans="1:179" x14ac:dyDescent="0.2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3"/>
      <c r="S24" s="16"/>
      <c r="T24" s="16"/>
      <c r="U24" s="109"/>
      <c r="V24" s="110"/>
      <c r="W24" s="110"/>
      <c r="X24" s="110"/>
      <c r="Y24" s="110"/>
      <c r="Z24" s="110"/>
      <c r="AA24" s="110"/>
      <c r="AB24" s="110"/>
      <c r="AC24" s="110"/>
      <c r="AD24" s="111"/>
      <c r="AE24" s="121" t="s">
        <v>8</v>
      </c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3"/>
      <c r="BI24" s="87">
        <v>2</v>
      </c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6"/>
      <c r="BX24" s="84">
        <v>11000</v>
      </c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6"/>
      <c r="CM24" s="84">
        <v>1500</v>
      </c>
      <c r="CN24" s="85"/>
      <c r="CO24" s="85"/>
      <c r="CP24" s="85"/>
      <c r="CQ24" s="85"/>
      <c r="CR24" s="85"/>
      <c r="CS24" s="85"/>
      <c r="CT24" s="85"/>
      <c r="CU24" s="85"/>
      <c r="CV24" s="85"/>
      <c r="CW24" s="86"/>
      <c r="CX24" s="87"/>
      <c r="CY24" s="85"/>
      <c r="CZ24" s="85"/>
      <c r="DA24" s="85"/>
      <c r="DB24" s="85"/>
      <c r="DC24" s="85"/>
      <c r="DD24" s="85"/>
      <c r="DE24" s="85"/>
      <c r="DF24" s="85"/>
      <c r="DG24" s="85"/>
      <c r="DH24" s="86"/>
      <c r="DI24" s="87"/>
      <c r="DJ24" s="85"/>
      <c r="DK24" s="85"/>
      <c r="DL24" s="85"/>
      <c r="DM24" s="85"/>
      <c r="DN24" s="85"/>
      <c r="DO24" s="85"/>
      <c r="DP24" s="85"/>
      <c r="DQ24" s="85"/>
      <c r="DR24" s="85"/>
      <c r="DS24" s="86"/>
      <c r="DT24" s="72">
        <f>SUM(BX24+CM24)*BI24</f>
        <v>25000</v>
      </c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4"/>
      <c r="EV24" s="72">
        <f>SUM(DT24*13)</f>
        <v>325000</v>
      </c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4"/>
    </row>
    <row r="25" spans="1:179" ht="24" customHeight="1" x14ac:dyDescent="0.25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  <c r="S25" s="16"/>
      <c r="T25" s="16"/>
      <c r="U25" s="109"/>
      <c r="V25" s="110"/>
      <c r="W25" s="110"/>
      <c r="X25" s="110"/>
      <c r="Y25" s="110"/>
      <c r="Z25" s="110"/>
      <c r="AA25" s="110"/>
      <c r="AB25" s="110"/>
      <c r="AC25" s="110"/>
      <c r="AD25" s="111"/>
      <c r="AE25" s="121" t="s">
        <v>9</v>
      </c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3"/>
      <c r="BI25" s="87">
        <v>0.5</v>
      </c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6"/>
      <c r="BX25" s="84">
        <v>9000</v>
      </c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6"/>
      <c r="CM25" s="87"/>
      <c r="CN25" s="85"/>
      <c r="CO25" s="85"/>
      <c r="CP25" s="85"/>
      <c r="CQ25" s="85"/>
      <c r="CR25" s="85"/>
      <c r="CS25" s="85"/>
      <c r="CT25" s="85"/>
      <c r="CU25" s="85"/>
      <c r="CV25" s="85"/>
      <c r="CW25" s="86"/>
      <c r="CX25" s="87"/>
      <c r="CY25" s="85"/>
      <c r="CZ25" s="85"/>
      <c r="DA25" s="85"/>
      <c r="DB25" s="85"/>
      <c r="DC25" s="85"/>
      <c r="DD25" s="85"/>
      <c r="DE25" s="85"/>
      <c r="DF25" s="85"/>
      <c r="DG25" s="85"/>
      <c r="DH25" s="88"/>
      <c r="DI25" s="87"/>
      <c r="DJ25" s="85"/>
      <c r="DK25" s="85"/>
      <c r="DL25" s="85"/>
      <c r="DM25" s="85"/>
      <c r="DN25" s="85"/>
      <c r="DO25" s="85"/>
      <c r="DP25" s="85"/>
      <c r="DQ25" s="85"/>
      <c r="DR25" s="85"/>
      <c r="DS25" s="86"/>
      <c r="DT25" s="72">
        <f>SUM(BX25*BI25)</f>
        <v>4500</v>
      </c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4"/>
      <c r="EV25" s="72">
        <f>SUM(DT25*12)</f>
        <v>54000</v>
      </c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4"/>
    </row>
    <row r="26" spans="1:179" ht="15" x14ac:dyDescent="0.25">
      <c r="A26" s="121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4"/>
      <c r="S26" s="16"/>
      <c r="T26" s="16"/>
      <c r="U26" s="109"/>
      <c r="V26" s="110"/>
      <c r="W26" s="110"/>
      <c r="X26" s="110"/>
      <c r="Y26" s="110"/>
      <c r="Z26" s="110"/>
      <c r="AA26" s="110"/>
      <c r="AB26" s="110"/>
      <c r="AC26" s="110"/>
      <c r="AD26" s="111"/>
      <c r="AE26" s="120" t="s">
        <v>10</v>
      </c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89">
        <v>0.5</v>
      </c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119">
        <v>12000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7"/>
      <c r="DJ26" s="85"/>
      <c r="DK26" s="85"/>
      <c r="DL26" s="85"/>
      <c r="DM26" s="85"/>
      <c r="DN26" s="85"/>
      <c r="DO26" s="85"/>
      <c r="DP26" s="85"/>
      <c r="DQ26" s="85"/>
      <c r="DR26" s="85"/>
      <c r="DS26" s="86"/>
      <c r="DT26" s="72">
        <f>SUM(BX26*BI26)</f>
        <v>6000</v>
      </c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4"/>
      <c r="EV26" s="72">
        <f>SUM(DT26*12)</f>
        <v>72000</v>
      </c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4"/>
    </row>
    <row r="27" spans="1:179" x14ac:dyDescent="0.2">
      <c r="BG27" s="13" t="s">
        <v>51</v>
      </c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119">
        <f>SUM(BX15:CL26)</f>
        <v>174005</v>
      </c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7"/>
      <c r="DJ27" s="85"/>
      <c r="DK27" s="85"/>
      <c r="DL27" s="85"/>
      <c r="DM27" s="85"/>
      <c r="DN27" s="85"/>
      <c r="DO27" s="85"/>
      <c r="DP27" s="85"/>
      <c r="DQ27" s="85"/>
      <c r="DR27" s="85"/>
      <c r="DS27" s="86"/>
      <c r="DT27" s="128">
        <f>SUM(DT16:EU26)</f>
        <v>177000</v>
      </c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128">
        <f>SUM(EV16:FS26)</f>
        <v>2252500</v>
      </c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</row>
    <row r="28" spans="1:179" x14ac:dyDescent="0.2">
      <c r="A28" s="9" t="s">
        <v>50</v>
      </c>
    </row>
    <row r="29" spans="1:179" x14ac:dyDescent="0.2">
      <c r="A29" s="1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J29" s="108" t="s">
        <v>30</v>
      </c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2"/>
      <c r="CB29" s="12"/>
      <c r="CC29" s="12"/>
      <c r="CD29" s="12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E29" s="108" t="s">
        <v>31</v>
      </c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79" x14ac:dyDescent="0.2">
      <c r="A30" s="9"/>
      <c r="AE30" s="8"/>
      <c r="AF30" s="8"/>
      <c r="AG30" s="8"/>
      <c r="AH30" s="8"/>
      <c r="AI30" s="8"/>
      <c r="AJ30" s="112" t="s">
        <v>49</v>
      </c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0"/>
      <c r="CB30" s="10"/>
      <c r="CC30" s="10"/>
      <c r="CD30" s="10"/>
      <c r="CE30" s="112" t="s">
        <v>48</v>
      </c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8"/>
      <c r="DB30" s="8"/>
      <c r="DC30" s="8"/>
      <c r="DD30" s="8"/>
      <c r="DE30" s="112" t="s">
        <v>47</v>
      </c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</row>
    <row r="31" spans="1:179" s="8" customFormat="1" x14ac:dyDescent="0.2">
      <c r="A31" s="9" t="s">
        <v>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</row>
    <row r="32" spans="1:179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J32" s="108" t="s">
        <v>119</v>
      </c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x14ac:dyDescent="0.2">
      <c r="AE33" s="8"/>
      <c r="AF33" s="8"/>
      <c r="AG33" s="8"/>
      <c r="AH33" s="8"/>
      <c r="AI33" s="8"/>
      <c r="AJ33" s="112" t="s">
        <v>48</v>
      </c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8"/>
      <c r="BG33" s="8"/>
      <c r="BH33" s="8"/>
      <c r="BI33" s="8"/>
      <c r="BJ33" s="112" t="s">
        <v>47</v>
      </c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</row>
    <row r="34" spans="1:166" s="8" customForma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</row>
  </sheetData>
  <mergeCells count="170">
    <mergeCell ref="EV25:FW25"/>
    <mergeCell ref="EV26:FW26"/>
    <mergeCell ref="EV27:FW27"/>
    <mergeCell ref="DI27:DS27"/>
    <mergeCell ref="DT27:EU27"/>
    <mergeCell ref="DI26:DS26"/>
    <mergeCell ref="DI19:DS19"/>
    <mergeCell ref="DT19:EU19"/>
    <mergeCell ref="DI20:DS20"/>
    <mergeCell ref="DT20:EU20"/>
    <mergeCell ref="DT26:EU26"/>
    <mergeCell ref="CX19:DH19"/>
    <mergeCell ref="DI21:DS21"/>
    <mergeCell ref="CX14:DH14"/>
    <mergeCell ref="DI14:DS14"/>
    <mergeCell ref="CX15:DH15"/>
    <mergeCell ref="DI15:DS15"/>
    <mergeCell ref="DT15:EU15"/>
    <mergeCell ref="DT13:EU14"/>
    <mergeCell ref="CX18:DH18"/>
    <mergeCell ref="DT21:EU21"/>
    <mergeCell ref="CM13:DS13"/>
    <mergeCell ref="A26:R26"/>
    <mergeCell ref="CX20:DH20"/>
    <mergeCell ref="CX21:DH21"/>
    <mergeCell ref="CM27:CW27"/>
    <mergeCell ref="CX27:DH27"/>
    <mergeCell ref="AJ32:BE32"/>
    <mergeCell ref="BJ32:CZ32"/>
    <mergeCell ref="BI26:BW26"/>
    <mergeCell ref="BX26:CL26"/>
    <mergeCell ref="CM26:CW26"/>
    <mergeCell ref="A22:T22"/>
    <mergeCell ref="U22:AD22"/>
    <mergeCell ref="AE21:BH21"/>
    <mergeCell ref="BI21:BW21"/>
    <mergeCell ref="BX21:CL21"/>
    <mergeCell ref="CM21:CW21"/>
    <mergeCell ref="A23:R23"/>
    <mergeCell ref="A24:R24"/>
    <mergeCell ref="A25:R25"/>
    <mergeCell ref="BX22:CL22"/>
    <mergeCell ref="BX23:CL23"/>
    <mergeCell ref="BX24:CL24"/>
    <mergeCell ref="BX25:CL25"/>
    <mergeCell ref="U25:AD25"/>
    <mergeCell ref="U26:AD26"/>
    <mergeCell ref="AE20:BH20"/>
    <mergeCell ref="BI20:BW20"/>
    <mergeCell ref="AE22:BH22"/>
    <mergeCell ref="AE23:BH23"/>
    <mergeCell ref="AE24:BH24"/>
    <mergeCell ref="AE25:BH25"/>
    <mergeCell ref="AJ33:BE33"/>
    <mergeCell ref="BJ33:CZ33"/>
    <mergeCell ref="AJ29:BZ29"/>
    <mergeCell ref="AJ30:BZ30"/>
    <mergeCell ref="BI27:BW27"/>
    <mergeCell ref="BX27:CL27"/>
    <mergeCell ref="AE26:BH26"/>
    <mergeCell ref="CX26:DH26"/>
    <mergeCell ref="BI22:BW22"/>
    <mergeCell ref="BI23:BW23"/>
    <mergeCell ref="BI24:BW24"/>
    <mergeCell ref="BI25:BW25"/>
    <mergeCell ref="DE29:EU29"/>
    <mergeCell ref="DE30:EU30"/>
    <mergeCell ref="CE29:CZ29"/>
    <mergeCell ref="CE30:CZ30"/>
    <mergeCell ref="CM20:CW20"/>
    <mergeCell ref="BI16:BW16"/>
    <mergeCell ref="BX20:CL20"/>
    <mergeCell ref="AE18:BH18"/>
    <mergeCell ref="BI18:BW18"/>
    <mergeCell ref="BX18:CL18"/>
    <mergeCell ref="U17:AD17"/>
    <mergeCell ref="AE17:BH17"/>
    <mergeCell ref="U23:AD23"/>
    <mergeCell ref="U24:AD24"/>
    <mergeCell ref="BX17:CL17"/>
    <mergeCell ref="BI13:BW14"/>
    <mergeCell ref="U15:AD15"/>
    <mergeCell ref="BX16:CL16"/>
    <mergeCell ref="AE15:BH15"/>
    <mergeCell ref="BI15:BW15"/>
    <mergeCell ref="A15:T15"/>
    <mergeCell ref="A21:T21"/>
    <mergeCell ref="U21:AD21"/>
    <mergeCell ref="BX15:CL15"/>
    <mergeCell ref="BI17:BW17"/>
    <mergeCell ref="A19:T19"/>
    <mergeCell ref="U19:AD19"/>
    <mergeCell ref="A20:T20"/>
    <mergeCell ref="U20:AD20"/>
    <mergeCell ref="A16:T16"/>
    <mergeCell ref="U16:AD16"/>
    <mergeCell ref="A18:T18"/>
    <mergeCell ref="U18:AD18"/>
    <mergeCell ref="A17:T17"/>
    <mergeCell ref="AE19:BH19"/>
    <mergeCell ref="BI19:BW19"/>
    <mergeCell ref="BX19:CL19"/>
    <mergeCell ref="AE16:BH16"/>
    <mergeCell ref="BX13:CL14"/>
    <mergeCell ref="BE11:BP11"/>
    <mergeCell ref="BU11:BW11"/>
    <mergeCell ref="A5:EI5"/>
    <mergeCell ref="A6:EI6"/>
    <mergeCell ref="BQ8:CH8"/>
    <mergeCell ref="BQ9:CH9"/>
    <mergeCell ref="DX11:FB11"/>
    <mergeCell ref="CI8:CZ8"/>
    <mergeCell ref="CI9:CZ9"/>
    <mergeCell ref="A13:AD13"/>
    <mergeCell ref="A14:T14"/>
    <mergeCell ref="U14:AD14"/>
    <mergeCell ref="AE13:BH14"/>
    <mergeCell ref="DI18:DS18"/>
    <mergeCell ref="BQ11:BT11"/>
    <mergeCell ref="CM15:CW15"/>
    <mergeCell ref="DY1:FJ1"/>
    <mergeCell ref="EV15:FJ15"/>
    <mergeCell ref="CM17:CW17"/>
    <mergeCell ref="CX17:DH17"/>
    <mergeCell ref="DI17:DS17"/>
    <mergeCell ref="DT17:EU17"/>
    <mergeCell ref="CX16:DH16"/>
    <mergeCell ref="DI16:DS16"/>
    <mergeCell ref="DT16:EU16"/>
    <mergeCell ref="DT18:EU18"/>
    <mergeCell ref="EV3:FJ3"/>
    <mergeCell ref="EE10:EG10"/>
    <mergeCell ref="EJ10:ER10"/>
    <mergeCell ref="EV4:FJ4"/>
    <mergeCell ref="EV5:FJ5"/>
    <mergeCell ref="AJ11:AU11"/>
    <mergeCell ref="AZ11:BB11"/>
    <mergeCell ref="EV13:FJ14"/>
    <mergeCell ref="ES10:EV10"/>
    <mergeCell ref="EW10:EY10"/>
    <mergeCell ref="FF10:FJ10"/>
    <mergeCell ref="CM23:CW23"/>
    <mergeCell ref="CM24:CW24"/>
    <mergeCell ref="CM25:CW25"/>
    <mergeCell ref="CX22:DH22"/>
    <mergeCell ref="CX23:DH23"/>
    <mergeCell ref="CX24:DH24"/>
    <mergeCell ref="CX25:DH25"/>
    <mergeCell ref="DI22:DS22"/>
    <mergeCell ref="DI23:DS23"/>
    <mergeCell ref="DI25:DS25"/>
    <mergeCell ref="DI24:DS24"/>
    <mergeCell ref="DT22:EU22"/>
    <mergeCell ref="DT23:EU23"/>
    <mergeCell ref="DT24:EU24"/>
    <mergeCell ref="DT25:EU25"/>
    <mergeCell ref="CM19:CW19"/>
    <mergeCell ref="CM16:CW16"/>
    <mergeCell ref="CM14:CW14"/>
    <mergeCell ref="CM18:CW18"/>
    <mergeCell ref="CM22:CW22"/>
    <mergeCell ref="EV16:FW16"/>
    <mergeCell ref="EV17:FW17"/>
    <mergeCell ref="EV18:FW18"/>
    <mergeCell ref="EV19:FW19"/>
    <mergeCell ref="EV20:FW20"/>
    <mergeCell ref="EV21:FW21"/>
    <mergeCell ref="EV22:FW22"/>
    <mergeCell ref="EV23:FW23"/>
    <mergeCell ref="EV24:FW24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workbookViewId="0">
      <selection activeCell="J19" sqref="J19"/>
    </sheetView>
  </sheetViews>
  <sheetFormatPr defaultRowHeight="15" x14ac:dyDescent="0.25"/>
  <cols>
    <col min="1" max="1" width="0.85546875" customWidth="1"/>
    <col min="3" max="3" width="21.7109375" customWidth="1"/>
    <col min="6" max="6" width="9.140625" style="36"/>
    <col min="10" max="10" width="12.85546875" style="1" customWidth="1"/>
  </cols>
  <sheetData>
    <row r="1" spans="1:64" x14ac:dyDescent="0.25">
      <c r="A1" s="2"/>
      <c r="B1" s="2"/>
      <c r="C1" s="2"/>
      <c r="D1" s="2"/>
      <c r="E1" s="2"/>
      <c r="F1" s="2"/>
      <c r="G1" s="7" t="s">
        <v>13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4" x14ac:dyDescent="0.25">
      <c r="F2" s="129" t="s">
        <v>138</v>
      </c>
      <c r="G2" s="129"/>
      <c r="H2" s="129"/>
      <c r="I2" s="129"/>
      <c r="J2" s="12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3"/>
      <c r="AH2" s="83"/>
      <c r="AI2" s="83"/>
      <c r="AJ2" s="7" t="s">
        <v>62</v>
      </c>
      <c r="AK2" s="7"/>
      <c r="AL2" s="108" t="s">
        <v>117</v>
      </c>
      <c r="AM2" s="108"/>
      <c r="AN2" s="108"/>
      <c r="AO2" s="108"/>
      <c r="AP2" s="108"/>
      <c r="AQ2" s="108"/>
      <c r="AR2" s="108"/>
      <c r="AS2" s="108"/>
      <c r="AT2" s="108"/>
      <c r="AU2" s="81">
        <v>20</v>
      </c>
      <c r="AV2" s="81"/>
      <c r="AW2" s="81"/>
      <c r="AX2" s="81"/>
      <c r="AY2" s="82" t="s">
        <v>107</v>
      </c>
      <c r="AZ2" s="82"/>
      <c r="BA2" s="82"/>
      <c r="BB2" s="7"/>
      <c r="BC2" s="7" t="s">
        <v>65</v>
      </c>
      <c r="BD2" s="7"/>
      <c r="BE2" s="7"/>
      <c r="BF2" s="7"/>
      <c r="BG2" s="7"/>
      <c r="BH2" s="83"/>
      <c r="BI2" s="83"/>
      <c r="BJ2" s="83"/>
      <c r="BK2" s="83"/>
      <c r="BL2" s="83"/>
    </row>
    <row r="3" spans="1:64" x14ac:dyDescent="0.25"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2"/>
      <c r="Z3" s="108">
        <v>12</v>
      </c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7"/>
      <c r="BF3" s="7"/>
      <c r="BG3" s="7"/>
      <c r="BH3" s="7"/>
      <c r="BI3" s="7"/>
      <c r="BJ3" s="7"/>
      <c r="BK3" s="7"/>
      <c r="BL3" s="39" t="s">
        <v>59</v>
      </c>
    </row>
    <row r="4" spans="1:64" x14ac:dyDescent="0.25"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64" x14ac:dyDescent="0.25">
      <c r="A5" s="2" t="s">
        <v>12</v>
      </c>
      <c r="B5" s="2"/>
      <c r="C5" s="2"/>
      <c r="D5" s="2"/>
      <c r="E5" s="2"/>
      <c r="F5" s="2"/>
      <c r="G5" s="7"/>
      <c r="H5" s="7"/>
      <c r="I5" s="7"/>
      <c r="J5" s="7"/>
    </row>
    <row r="6" spans="1:64" x14ac:dyDescent="0.25">
      <c r="B6" s="2"/>
      <c r="C6" s="2"/>
      <c r="D6" s="2"/>
      <c r="E6" s="2"/>
      <c r="F6" s="2"/>
      <c r="G6" s="7"/>
      <c r="H6" s="7"/>
      <c r="I6" s="7"/>
      <c r="J6" s="7"/>
    </row>
    <row r="7" spans="1:64" s="18" customFormat="1" x14ac:dyDescent="0.25">
      <c r="A7" s="4"/>
      <c r="B7" s="4" t="s">
        <v>122</v>
      </c>
      <c r="C7" s="4" t="s">
        <v>123</v>
      </c>
      <c r="D7" s="4" t="s">
        <v>124</v>
      </c>
      <c r="E7" s="4" t="s">
        <v>125</v>
      </c>
      <c r="F7" s="4" t="s">
        <v>126</v>
      </c>
      <c r="G7" s="43" t="s">
        <v>135</v>
      </c>
      <c r="H7" s="43" t="s">
        <v>127</v>
      </c>
      <c r="I7" s="42" t="s">
        <v>136</v>
      </c>
      <c r="J7" s="42" t="s">
        <v>137</v>
      </c>
    </row>
    <row r="8" spans="1:64" x14ac:dyDescent="0.25">
      <c r="A8" s="4"/>
      <c r="B8" s="4">
        <v>1</v>
      </c>
      <c r="C8" s="4" t="s">
        <v>0</v>
      </c>
      <c r="D8" s="4">
        <v>1</v>
      </c>
      <c r="E8" s="4">
        <v>32000</v>
      </c>
      <c r="F8" s="4"/>
      <c r="G8" s="4"/>
      <c r="H8" s="4"/>
      <c r="I8" s="4">
        <v>12</v>
      </c>
      <c r="J8" s="5">
        <f>E8*I8</f>
        <v>384000</v>
      </c>
    </row>
    <row r="9" spans="1:64" x14ac:dyDescent="0.25">
      <c r="A9" s="4"/>
      <c r="B9" s="4">
        <v>2</v>
      </c>
      <c r="C9" s="4" t="s">
        <v>1</v>
      </c>
      <c r="D9" s="4">
        <v>1</v>
      </c>
      <c r="E9" s="4">
        <v>20000</v>
      </c>
      <c r="F9" s="4"/>
      <c r="G9" s="4"/>
      <c r="H9" s="4">
        <v>2000</v>
      </c>
      <c r="I9" s="4">
        <v>12</v>
      </c>
      <c r="J9" s="5">
        <f>E9*I9 + 8000</f>
        <v>248000</v>
      </c>
    </row>
    <row r="10" spans="1:64" x14ac:dyDescent="0.25">
      <c r="A10" s="2"/>
      <c r="B10" s="4">
        <v>5</v>
      </c>
      <c r="C10" s="4" t="s">
        <v>2</v>
      </c>
      <c r="D10" s="4">
        <v>0.5</v>
      </c>
      <c r="E10" s="4">
        <v>7000</v>
      </c>
      <c r="F10" s="4"/>
      <c r="G10" s="4"/>
      <c r="H10" s="4"/>
      <c r="I10" s="4">
        <v>12</v>
      </c>
      <c r="J10" s="5">
        <f>E10*I10</f>
        <v>84000</v>
      </c>
    </row>
    <row r="11" spans="1:64" x14ac:dyDescent="0.25">
      <c r="A11" s="4"/>
      <c r="B11" s="4">
        <v>6</v>
      </c>
      <c r="C11" s="4" t="s">
        <v>3</v>
      </c>
      <c r="D11" s="4">
        <v>0.5</v>
      </c>
      <c r="E11" s="4">
        <v>11500</v>
      </c>
      <c r="F11" s="4"/>
      <c r="G11" s="4"/>
      <c r="H11" s="4"/>
      <c r="I11" s="4">
        <v>12</v>
      </c>
      <c r="J11" s="5">
        <f>E11*I11</f>
        <v>138000</v>
      </c>
    </row>
    <row r="12" spans="1:64" x14ac:dyDescent="0.25">
      <c r="A12" s="4"/>
      <c r="B12" s="4">
        <v>7</v>
      </c>
      <c r="C12" s="4" t="s">
        <v>4</v>
      </c>
      <c r="D12" s="4">
        <v>0.5</v>
      </c>
      <c r="E12" s="4">
        <v>11500</v>
      </c>
      <c r="F12" s="4"/>
      <c r="G12" s="4"/>
      <c r="H12" s="4"/>
      <c r="I12" s="4">
        <v>12</v>
      </c>
      <c r="J12" s="5">
        <f>E12*I12</f>
        <v>138000</v>
      </c>
    </row>
    <row r="13" spans="1:64" x14ac:dyDescent="0.25">
      <c r="A13" s="4"/>
      <c r="B13" s="4">
        <v>8</v>
      </c>
      <c r="C13" s="4" t="s">
        <v>5</v>
      </c>
      <c r="D13" s="4">
        <v>3</v>
      </c>
      <c r="E13" s="4">
        <v>10000</v>
      </c>
      <c r="F13" s="4"/>
      <c r="G13" s="4">
        <v>2000</v>
      </c>
      <c r="H13" s="4"/>
      <c r="I13" s="4">
        <v>13</v>
      </c>
      <c r="J13" s="5">
        <f>SUM(E13*3*I13)+G13*6*3</f>
        <v>426000</v>
      </c>
    </row>
    <row r="14" spans="1:64" x14ac:dyDescent="0.25">
      <c r="A14" s="4"/>
      <c r="B14" s="4">
        <v>9</v>
      </c>
      <c r="C14" s="4" t="s">
        <v>6</v>
      </c>
      <c r="D14" s="4">
        <v>0.5</v>
      </c>
      <c r="E14" s="4">
        <v>4500</v>
      </c>
      <c r="F14" s="4"/>
      <c r="G14" s="4"/>
      <c r="H14" s="4"/>
      <c r="I14" s="4">
        <v>13</v>
      </c>
      <c r="J14" s="5">
        <f>E14*I14</f>
        <v>58500</v>
      </c>
    </row>
    <row r="15" spans="1:64" x14ac:dyDescent="0.25">
      <c r="A15" s="4"/>
      <c r="B15" s="4">
        <v>10</v>
      </c>
      <c r="C15" s="4" t="s">
        <v>7</v>
      </c>
      <c r="D15" s="4">
        <v>2</v>
      </c>
      <c r="E15" s="33">
        <v>11000</v>
      </c>
      <c r="F15" s="38">
        <v>1500</v>
      </c>
      <c r="G15" s="4"/>
      <c r="H15" s="4"/>
      <c r="I15" s="4">
        <v>13</v>
      </c>
      <c r="J15" s="5">
        <f>SUM(E15+F15)*I15*D15</f>
        <v>325000</v>
      </c>
    </row>
    <row r="16" spans="1:64" x14ac:dyDescent="0.25">
      <c r="A16" s="4"/>
      <c r="B16" s="4">
        <v>11</v>
      </c>
      <c r="C16" s="4" t="s">
        <v>8</v>
      </c>
      <c r="D16" s="4">
        <v>2</v>
      </c>
      <c r="E16" s="33">
        <v>11000</v>
      </c>
      <c r="F16" s="33">
        <v>1500</v>
      </c>
      <c r="G16" s="4"/>
      <c r="H16" s="4"/>
      <c r="I16" s="4">
        <v>13</v>
      </c>
      <c r="J16" s="5">
        <f>SUM(E16+F16)*I16*D16</f>
        <v>325000</v>
      </c>
    </row>
    <row r="17" spans="1:10" ht="30" x14ac:dyDescent="0.25">
      <c r="A17" s="4"/>
      <c r="B17" s="4">
        <v>12</v>
      </c>
      <c r="C17" s="6" t="s">
        <v>9</v>
      </c>
      <c r="D17" s="4">
        <v>0.5</v>
      </c>
      <c r="E17" s="4">
        <v>4500</v>
      </c>
      <c r="F17" s="4"/>
      <c r="G17" s="4"/>
      <c r="H17" s="4"/>
      <c r="I17" s="4">
        <v>12</v>
      </c>
      <c r="J17" s="5">
        <f>E17*I17</f>
        <v>54000</v>
      </c>
    </row>
    <row r="18" spans="1:10" x14ac:dyDescent="0.25">
      <c r="A18" s="4"/>
      <c r="B18" s="4">
        <v>13</v>
      </c>
      <c r="C18" s="4" t="s">
        <v>10</v>
      </c>
      <c r="D18" s="4">
        <v>0.5</v>
      </c>
      <c r="E18" s="4">
        <v>6000</v>
      </c>
      <c r="F18" s="4"/>
      <c r="G18" s="4"/>
      <c r="H18" s="4"/>
      <c r="I18" s="4">
        <v>12</v>
      </c>
      <c r="J18" s="5">
        <f>E18*I18</f>
        <v>72000</v>
      </c>
    </row>
    <row r="19" spans="1:10" x14ac:dyDescent="0.25">
      <c r="A19" s="4"/>
      <c r="B19" s="4"/>
      <c r="C19" s="44" t="s">
        <v>11</v>
      </c>
      <c r="D19" s="44"/>
      <c r="E19" s="44">
        <f>SUM(E8:E18)</f>
        <v>129000</v>
      </c>
      <c r="F19" s="44"/>
      <c r="G19" s="44"/>
      <c r="H19" s="44"/>
      <c r="I19" s="44"/>
      <c r="J19" s="45">
        <f>SUM(J8:J18)</f>
        <v>2252500</v>
      </c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3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3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3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3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3"/>
      <c r="J24"/>
    </row>
    <row r="25" spans="1:10" x14ac:dyDescent="0.25">
      <c r="I25" s="1"/>
      <c r="J25"/>
    </row>
    <row r="26" spans="1:10" x14ac:dyDescent="0.25">
      <c r="I26" s="1"/>
      <c r="J26"/>
    </row>
  </sheetData>
  <mergeCells count="7">
    <mergeCell ref="BH2:BL2"/>
    <mergeCell ref="Z3:BD3"/>
    <mergeCell ref="F2:J2"/>
    <mergeCell ref="AG2:AI2"/>
    <mergeCell ref="AL2:AT2"/>
    <mergeCell ref="AU2:AX2"/>
    <mergeCell ref="AY2:BA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34" sqref="A34:H34"/>
    </sheetView>
  </sheetViews>
  <sheetFormatPr defaultRowHeight="15" x14ac:dyDescent="0.25"/>
  <cols>
    <col min="7" max="7" width="12" bestFit="1" customWidth="1"/>
    <col min="8" max="8" width="10.140625" customWidth="1"/>
  </cols>
  <sheetData>
    <row r="1" spans="1:10" x14ac:dyDescent="0.25">
      <c r="A1" s="24"/>
      <c r="B1" s="24"/>
      <c r="C1" s="24"/>
      <c r="D1" s="24" t="s">
        <v>13</v>
      </c>
      <c r="E1" s="24"/>
      <c r="F1" s="24"/>
      <c r="G1" s="24"/>
      <c r="H1" s="24"/>
      <c r="I1" s="24"/>
      <c r="J1" s="24"/>
    </row>
    <row r="2" spans="1:10" x14ac:dyDescent="0.25">
      <c r="A2" s="24"/>
      <c r="B2" s="24"/>
      <c r="C2" s="24"/>
      <c r="D2" s="24" t="s">
        <v>14</v>
      </c>
      <c r="E2" s="24"/>
      <c r="F2" s="24"/>
      <c r="G2" s="24"/>
      <c r="H2" s="24"/>
      <c r="I2" s="24"/>
      <c r="J2" s="24"/>
    </row>
    <row r="3" spans="1:10" x14ac:dyDescent="0.25">
      <c r="A3" s="24"/>
      <c r="B3" s="24"/>
      <c r="C3" s="143" t="s">
        <v>114</v>
      </c>
      <c r="D3" s="143"/>
      <c r="E3" s="143"/>
      <c r="F3" s="143"/>
      <c r="G3" s="143"/>
      <c r="H3" s="24"/>
      <c r="I3" s="24"/>
      <c r="J3" s="24"/>
    </row>
    <row r="4" spans="1:10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x14ac:dyDescent="0.25">
      <c r="A8" s="143" t="s">
        <v>139</v>
      </c>
      <c r="B8" s="143"/>
      <c r="C8" s="143"/>
      <c r="D8" s="143"/>
      <c r="E8" s="143"/>
      <c r="F8" s="143"/>
      <c r="G8" s="143"/>
      <c r="H8" s="143"/>
      <c r="I8" s="143"/>
      <c r="J8" s="143"/>
    </row>
    <row r="9" spans="1:10" x14ac:dyDescent="0.25">
      <c r="A9" s="24"/>
      <c r="B9" s="24"/>
      <c r="C9" s="24"/>
      <c r="D9" s="24"/>
      <c r="E9" s="24"/>
      <c r="F9" s="24"/>
      <c r="G9" s="24"/>
      <c r="H9" s="56" t="s">
        <v>15</v>
      </c>
      <c r="I9" s="24"/>
      <c r="J9" s="24"/>
    </row>
    <row r="10" spans="1:10" ht="24.75" x14ac:dyDescent="0.25">
      <c r="A10" s="30" t="s">
        <v>16</v>
      </c>
      <c r="B10" s="144" t="s">
        <v>17</v>
      </c>
      <c r="C10" s="144"/>
      <c r="D10" s="144"/>
      <c r="E10" s="58" t="s">
        <v>18</v>
      </c>
      <c r="F10" s="46" t="s">
        <v>19</v>
      </c>
      <c r="G10" s="46" t="s">
        <v>20</v>
      </c>
      <c r="H10" s="31" t="s">
        <v>21</v>
      </c>
      <c r="I10" s="29"/>
      <c r="J10" s="29"/>
    </row>
    <row r="11" spans="1:10" x14ac:dyDescent="0.25">
      <c r="A11" s="144">
        <v>1</v>
      </c>
      <c r="B11" s="146" t="s">
        <v>143</v>
      </c>
      <c r="C11" s="146"/>
      <c r="D11" s="146"/>
      <c r="E11" s="144">
        <v>13925.3</v>
      </c>
      <c r="F11" s="144">
        <v>32.11</v>
      </c>
      <c r="G11" s="145">
        <v>434904.527</v>
      </c>
      <c r="H11" s="145">
        <f>G11*12</f>
        <v>5218854.324</v>
      </c>
      <c r="I11" s="29"/>
      <c r="J11" s="29"/>
    </row>
    <row r="12" spans="1:10" x14ac:dyDescent="0.25">
      <c r="A12" s="144"/>
      <c r="B12" s="146"/>
      <c r="C12" s="146"/>
      <c r="D12" s="146"/>
      <c r="E12" s="144"/>
      <c r="F12" s="144"/>
      <c r="G12" s="145"/>
      <c r="H12" s="145"/>
      <c r="I12" s="136"/>
      <c r="J12" s="136"/>
    </row>
    <row r="13" spans="1:10" ht="24.75" customHeight="1" x14ac:dyDescent="0.25">
      <c r="A13" s="69"/>
      <c r="B13" s="150" t="s">
        <v>144</v>
      </c>
      <c r="C13" s="151"/>
      <c r="D13" s="152"/>
      <c r="E13" s="59">
        <v>12082.4</v>
      </c>
      <c r="F13" s="67">
        <v>6.64</v>
      </c>
      <c r="G13" s="59">
        <v>80227.135999999999</v>
      </c>
      <c r="H13" s="59">
        <v>962725.63199999998</v>
      </c>
      <c r="I13" s="136"/>
      <c r="J13" s="136"/>
    </row>
    <row r="14" spans="1:10" ht="18.75" customHeight="1" x14ac:dyDescent="0.25">
      <c r="A14" s="130" t="s">
        <v>148</v>
      </c>
      <c r="B14" s="130"/>
      <c r="C14" s="130"/>
      <c r="D14" s="130"/>
      <c r="E14" s="130"/>
      <c r="F14" s="130"/>
      <c r="G14" s="130"/>
      <c r="H14" s="130"/>
      <c r="I14" s="136"/>
      <c r="J14" s="136"/>
    </row>
    <row r="15" spans="1:10" ht="25.5" customHeight="1" x14ac:dyDescent="0.25">
      <c r="A15" s="131"/>
      <c r="B15" s="131"/>
      <c r="C15" s="131"/>
      <c r="D15" s="131"/>
      <c r="E15" s="131"/>
      <c r="F15" s="131"/>
      <c r="G15" s="131"/>
      <c r="H15" s="131"/>
      <c r="I15" s="136"/>
      <c r="J15" s="136"/>
    </row>
    <row r="16" spans="1:10" ht="16.5" customHeight="1" x14ac:dyDescent="0.25">
      <c r="A16" s="29"/>
      <c r="B16" s="29"/>
      <c r="C16" s="29"/>
      <c r="D16" s="29"/>
      <c r="E16" s="29"/>
      <c r="F16" s="29"/>
      <c r="G16" s="29"/>
      <c r="H16" s="29"/>
      <c r="I16" s="136"/>
      <c r="J16" s="136"/>
    </row>
    <row r="17" spans="1:10" x14ac:dyDescent="0.25">
      <c r="A17" s="136" t="s">
        <v>140</v>
      </c>
      <c r="B17" s="136"/>
      <c r="C17" s="136"/>
      <c r="D17" s="136"/>
      <c r="E17" s="136"/>
      <c r="F17" s="136"/>
      <c r="G17" s="136"/>
      <c r="H17" s="136"/>
      <c r="I17" s="32"/>
      <c r="J17" s="32"/>
    </row>
    <row r="18" spans="1:10" x14ac:dyDescent="0.25">
      <c r="A18" s="50"/>
      <c r="B18" s="50"/>
      <c r="C18" s="50"/>
      <c r="D18" s="50"/>
      <c r="E18" s="50"/>
      <c r="F18" s="50"/>
      <c r="G18" s="50"/>
      <c r="H18" s="50"/>
      <c r="I18" s="29"/>
      <c r="J18" s="29"/>
    </row>
    <row r="19" spans="1:10" ht="24.75" x14ac:dyDescent="0.25">
      <c r="A19" s="30" t="s">
        <v>16</v>
      </c>
      <c r="B19" s="147" t="s">
        <v>22</v>
      </c>
      <c r="C19" s="148"/>
      <c r="D19" s="149"/>
      <c r="E19" s="60" t="s">
        <v>18</v>
      </c>
      <c r="F19" s="46" t="s">
        <v>23</v>
      </c>
      <c r="G19" s="46" t="s">
        <v>20</v>
      </c>
      <c r="H19" s="61" t="s">
        <v>24</v>
      </c>
      <c r="I19" s="29"/>
      <c r="J19" s="29"/>
    </row>
    <row r="20" spans="1:10" ht="15" customHeight="1" x14ac:dyDescent="0.25">
      <c r="A20" s="70">
        <v>1</v>
      </c>
      <c r="B20" s="132" t="s">
        <v>25</v>
      </c>
      <c r="C20" s="133"/>
      <c r="D20" s="134"/>
      <c r="E20" s="59">
        <v>13925.3</v>
      </c>
      <c r="F20" s="67">
        <v>3.78</v>
      </c>
      <c r="G20" s="66">
        <f>E20*F20</f>
        <v>52637.633999999991</v>
      </c>
      <c r="H20" s="59">
        <f>G20*12</f>
        <v>631651.60799999989</v>
      </c>
      <c r="I20" s="29"/>
      <c r="J20" s="29"/>
    </row>
    <row r="21" spans="1:10" ht="29.25" customHeight="1" x14ac:dyDescent="0.25">
      <c r="A21" s="71">
        <v>2</v>
      </c>
      <c r="B21" s="132" t="s">
        <v>26</v>
      </c>
      <c r="C21" s="133"/>
      <c r="D21" s="134"/>
      <c r="E21" s="47">
        <v>13925.3</v>
      </c>
      <c r="F21" s="47">
        <v>2.94</v>
      </c>
      <c r="G21" s="47">
        <f>SUM(F21*E21)</f>
        <v>40940.381999999998</v>
      </c>
      <c r="H21" s="47">
        <f>G21*12</f>
        <v>491284.58399999997</v>
      </c>
      <c r="I21" s="29"/>
      <c r="J21" s="29"/>
    </row>
    <row r="22" spans="1:10" ht="28.5" customHeight="1" x14ac:dyDescent="0.25">
      <c r="A22" s="70">
        <v>3</v>
      </c>
      <c r="B22" s="132" t="s">
        <v>32</v>
      </c>
      <c r="C22" s="133"/>
      <c r="D22" s="134"/>
      <c r="E22" s="59">
        <v>13925.3</v>
      </c>
      <c r="F22" s="59">
        <v>0.2</v>
      </c>
      <c r="G22" s="59">
        <f>E22*F22</f>
        <v>2785.06</v>
      </c>
      <c r="H22" s="59">
        <f>G22*12</f>
        <v>33420.720000000001</v>
      </c>
      <c r="I22" s="136"/>
      <c r="J22" s="136"/>
    </row>
    <row r="23" spans="1:10" ht="24" customHeight="1" x14ac:dyDescent="0.25">
      <c r="A23" s="47">
        <v>4</v>
      </c>
      <c r="B23" s="132" t="s">
        <v>27</v>
      </c>
      <c r="C23" s="133"/>
      <c r="D23" s="134"/>
      <c r="E23" s="47">
        <v>13925.3</v>
      </c>
      <c r="F23" s="47">
        <v>4.82</v>
      </c>
      <c r="G23" s="47">
        <f>SUM(F23*E23)</f>
        <v>67119.945999999996</v>
      </c>
      <c r="H23" s="47">
        <f>SUM(G23*12)</f>
        <v>805439.35199999996</v>
      </c>
      <c r="I23" s="136"/>
      <c r="J23" s="136"/>
    </row>
    <row r="24" spans="1:10" ht="29.25" customHeight="1" x14ac:dyDescent="0.25">
      <c r="A24" s="68">
        <v>5</v>
      </c>
      <c r="B24" s="140" t="s">
        <v>28</v>
      </c>
      <c r="C24" s="141"/>
      <c r="D24" s="142"/>
      <c r="E24" s="68">
        <v>13925.3</v>
      </c>
      <c r="F24" s="68">
        <v>4.91</v>
      </c>
      <c r="G24" s="68">
        <f>E24*F24</f>
        <v>68373.222999999998</v>
      </c>
      <c r="H24" s="68">
        <f>G24*12</f>
        <v>820478.67599999998</v>
      </c>
      <c r="I24" s="136"/>
      <c r="J24" s="136"/>
    </row>
    <row r="25" spans="1:10" ht="15.75" customHeight="1" x14ac:dyDescent="0.25">
      <c r="A25" s="47">
        <v>6</v>
      </c>
      <c r="B25" s="132" t="s">
        <v>149</v>
      </c>
      <c r="C25" s="133"/>
      <c r="D25" s="134"/>
      <c r="E25" s="47">
        <v>13925.3</v>
      </c>
      <c r="F25" s="47">
        <v>8.82</v>
      </c>
      <c r="G25" s="47">
        <f>SUM(F25*E25)</f>
        <v>122821.14599999999</v>
      </c>
      <c r="H25" s="47">
        <f>SUM(G25*12)</f>
        <v>1473853.7519999999</v>
      </c>
      <c r="I25" s="136"/>
      <c r="J25" s="136"/>
    </row>
    <row r="26" spans="1:10" x14ac:dyDescent="0.25">
      <c r="A26" s="70">
        <v>7</v>
      </c>
      <c r="B26" s="132" t="s">
        <v>141</v>
      </c>
      <c r="C26" s="133"/>
      <c r="D26" s="134"/>
      <c r="E26" s="59">
        <v>12082.4</v>
      </c>
      <c r="F26" s="59">
        <v>6.64</v>
      </c>
      <c r="G26" s="59">
        <v>80227.135999999999</v>
      </c>
      <c r="H26" s="59">
        <f>G26*12</f>
        <v>962725.63199999998</v>
      </c>
      <c r="I26" s="136"/>
      <c r="J26" s="136"/>
    </row>
    <row r="27" spans="1:10" ht="22.5" customHeight="1" x14ac:dyDescent="0.25">
      <c r="A27" s="138" t="s">
        <v>142</v>
      </c>
      <c r="B27" s="139"/>
      <c r="C27" s="139"/>
      <c r="D27" s="139"/>
      <c r="E27" s="139"/>
      <c r="F27" s="64">
        <f>SUM(F20:F26)</f>
        <v>32.11</v>
      </c>
      <c r="G27" s="63">
        <f>SUM(G20:G26)</f>
        <v>434904.527</v>
      </c>
      <c r="H27" s="64">
        <f>SUM(H20:H26)</f>
        <v>5218854.324</v>
      </c>
      <c r="I27" s="136"/>
      <c r="J27" s="136"/>
    </row>
    <row r="28" spans="1:10" ht="12.75" customHeight="1" x14ac:dyDescent="0.25">
      <c r="A28" s="29"/>
      <c r="B28" s="29"/>
      <c r="C28" s="29"/>
      <c r="D28" s="29"/>
      <c r="E28" s="29"/>
      <c r="F28" s="29"/>
      <c r="G28" s="29"/>
      <c r="H28" s="29"/>
      <c r="I28" s="136"/>
      <c r="J28" s="136"/>
    </row>
    <row r="29" spans="1:10" ht="16.5" customHeight="1" x14ac:dyDescent="0.25">
      <c r="A29" s="53" t="s">
        <v>29</v>
      </c>
      <c r="B29" s="53" t="s">
        <v>30</v>
      </c>
      <c r="C29" s="53"/>
      <c r="D29" s="53"/>
      <c r="E29" s="53"/>
      <c r="F29" s="53"/>
      <c r="G29" s="53" t="s">
        <v>31</v>
      </c>
      <c r="H29" s="54"/>
      <c r="I29" s="136"/>
      <c r="J29" s="136"/>
    </row>
    <row r="30" spans="1:10" ht="15" customHeight="1" x14ac:dyDescent="0.25">
      <c r="A30" s="53"/>
      <c r="B30" s="53"/>
      <c r="C30" s="53"/>
      <c r="D30" s="53"/>
      <c r="E30" s="53"/>
      <c r="F30" s="53"/>
      <c r="G30" s="53"/>
      <c r="H30" s="54"/>
      <c r="I30" s="136"/>
      <c r="J30" s="136"/>
    </row>
    <row r="31" spans="1:10" ht="18" customHeight="1" x14ac:dyDescent="0.25">
      <c r="A31" s="54"/>
      <c r="B31" s="55" t="s">
        <v>1</v>
      </c>
      <c r="C31" s="55"/>
      <c r="D31" s="55"/>
      <c r="E31" s="55"/>
      <c r="F31" s="54"/>
      <c r="G31" s="54" t="s">
        <v>119</v>
      </c>
      <c r="H31" s="54"/>
      <c r="I31" s="136"/>
      <c r="J31" s="136"/>
    </row>
    <row r="32" spans="1:10" ht="13.5" customHeight="1" x14ac:dyDescent="0.25">
      <c r="A32" s="54"/>
      <c r="B32" s="54"/>
      <c r="C32" s="54"/>
      <c r="D32" s="54"/>
      <c r="E32" s="54"/>
      <c r="F32" s="54"/>
      <c r="G32" s="54"/>
      <c r="H32" s="54"/>
      <c r="I32" s="136"/>
      <c r="J32" s="136"/>
    </row>
    <row r="33" spans="1:12" s="41" customFormat="1" ht="20.25" customHeight="1" x14ac:dyDescent="0.25">
      <c r="A33" s="54" t="s">
        <v>113</v>
      </c>
      <c r="B33" s="54"/>
      <c r="C33" s="54"/>
      <c r="D33" s="54"/>
      <c r="E33" s="54"/>
      <c r="F33" s="54"/>
      <c r="G33" s="54"/>
      <c r="H33" s="54"/>
      <c r="I33" s="40"/>
      <c r="J33" s="40"/>
    </row>
    <row r="34" spans="1:12" s="41" customFormat="1" ht="44.25" customHeight="1" x14ac:dyDescent="0.25">
      <c r="A34" s="135" t="s">
        <v>145</v>
      </c>
      <c r="B34" s="135"/>
      <c r="C34" s="135"/>
      <c r="D34" s="135"/>
      <c r="E34" s="135"/>
      <c r="F34" s="135"/>
      <c r="G34" s="135"/>
      <c r="H34" s="135"/>
      <c r="I34" s="40"/>
      <c r="J34" s="40"/>
    </row>
    <row r="35" spans="1:12" ht="14.25" customHeight="1" x14ac:dyDescent="0.25">
      <c r="A35" s="65"/>
      <c r="B35" s="65"/>
      <c r="C35" s="65"/>
      <c r="D35" s="65"/>
      <c r="E35" s="65"/>
      <c r="F35" s="65"/>
      <c r="G35" s="65"/>
      <c r="H35" s="65"/>
      <c r="I35" s="136"/>
      <c r="J35" s="136"/>
    </row>
    <row r="36" spans="1:12" x14ac:dyDescent="0.25">
      <c r="I36" s="136"/>
      <c r="J36" s="136"/>
    </row>
    <row r="37" spans="1:12" x14ac:dyDescent="0.25">
      <c r="I37" s="136"/>
      <c r="J37" s="136"/>
    </row>
    <row r="38" spans="1:12" x14ac:dyDescent="0.25">
      <c r="I38" s="136"/>
      <c r="J38" s="136"/>
    </row>
    <row r="39" spans="1:12" x14ac:dyDescent="0.25">
      <c r="I39" s="137"/>
      <c r="J39" s="137"/>
      <c r="K39" s="54"/>
      <c r="L39" s="54"/>
    </row>
    <row r="40" spans="1:12" x14ac:dyDescent="0.25">
      <c r="I40" s="137"/>
      <c r="J40" s="137"/>
      <c r="K40" s="54"/>
      <c r="L40" s="54"/>
    </row>
    <row r="41" spans="1:12" x14ac:dyDescent="0.25">
      <c r="I41" s="53"/>
      <c r="J41" s="53"/>
      <c r="K41" s="54"/>
      <c r="L41" s="54"/>
    </row>
    <row r="42" spans="1:12" ht="13.5" customHeight="1" x14ac:dyDescent="0.25">
      <c r="I42" s="65"/>
      <c r="J42" s="53"/>
      <c r="K42" s="54"/>
      <c r="L42" s="54"/>
    </row>
    <row r="43" spans="1:12" x14ac:dyDescent="0.25">
      <c r="I43" s="53"/>
      <c r="J43" s="53"/>
      <c r="K43" s="54"/>
      <c r="L43" s="54"/>
    </row>
    <row r="44" spans="1:12" ht="15" customHeight="1" x14ac:dyDescent="0.25">
      <c r="I44" s="65"/>
      <c r="J44" s="53"/>
      <c r="K44" s="54"/>
      <c r="L44" s="54"/>
    </row>
    <row r="45" spans="1:12" x14ac:dyDescent="0.25">
      <c r="I45" s="65"/>
      <c r="J45" s="53"/>
      <c r="K45" s="54"/>
      <c r="L45" s="54"/>
    </row>
    <row r="46" spans="1:12" x14ac:dyDescent="0.25">
      <c r="I46" s="24"/>
      <c r="J46" s="24"/>
    </row>
  </sheetData>
  <mergeCells count="34">
    <mergeCell ref="I13:J14"/>
    <mergeCell ref="I15:J16"/>
    <mergeCell ref="A11:A12"/>
    <mergeCell ref="B26:D26"/>
    <mergeCell ref="B20:D20"/>
    <mergeCell ref="A17:H17"/>
    <mergeCell ref="B19:D19"/>
    <mergeCell ref="B13:D13"/>
    <mergeCell ref="C3:G3"/>
    <mergeCell ref="A8:J8"/>
    <mergeCell ref="B10:D10"/>
    <mergeCell ref="I12:J12"/>
    <mergeCell ref="H11:H12"/>
    <mergeCell ref="B11:D12"/>
    <mergeCell ref="E11:E12"/>
    <mergeCell ref="F11:F12"/>
    <mergeCell ref="G11:G12"/>
    <mergeCell ref="I37:J38"/>
    <mergeCell ref="I39:J40"/>
    <mergeCell ref="A27:E27"/>
    <mergeCell ref="I22:J22"/>
    <mergeCell ref="I23:J24"/>
    <mergeCell ref="I25:J26"/>
    <mergeCell ref="I27:J28"/>
    <mergeCell ref="I35:J36"/>
    <mergeCell ref="I29:J30"/>
    <mergeCell ref="I31:J32"/>
    <mergeCell ref="B22:D22"/>
    <mergeCell ref="B24:D24"/>
    <mergeCell ref="A14:H15"/>
    <mergeCell ref="B21:D21"/>
    <mergeCell ref="B23:D23"/>
    <mergeCell ref="B25:D25"/>
    <mergeCell ref="A34:H3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workbookViewId="0">
      <selection activeCell="J71" sqref="J71"/>
    </sheetView>
  </sheetViews>
  <sheetFormatPr defaultRowHeight="15" x14ac:dyDescent="0.25"/>
  <cols>
    <col min="6" max="6" width="20.85546875" customWidth="1"/>
    <col min="8" max="8" width="9.140625" customWidth="1"/>
    <col min="9" max="9" width="11.140625" customWidth="1"/>
    <col min="10" max="10" width="10.7109375" bestFit="1" customWidth="1"/>
  </cols>
  <sheetData>
    <row r="1" spans="1:8" x14ac:dyDescent="0.25">
      <c r="A1" s="143" t="s">
        <v>121</v>
      </c>
      <c r="B1" s="143"/>
      <c r="C1" s="143"/>
      <c r="D1" s="143"/>
      <c r="E1" s="143"/>
      <c r="F1" s="143"/>
      <c r="G1" s="143"/>
      <c r="H1" s="143"/>
    </row>
    <row r="2" spans="1:8" x14ac:dyDescent="0.25">
      <c r="A2" s="202" t="s">
        <v>33</v>
      </c>
      <c r="B2" s="202"/>
      <c r="C2" s="202"/>
      <c r="D2" s="202"/>
      <c r="E2" s="202"/>
      <c r="F2" s="24"/>
      <c r="G2" s="24"/>
      <c r="H2" s="24"/>
    </row>
    <row r="3" spans="1:8" x14ac:dyDescent="0.25">
      <c r="A3" s="203" t="s">
        <v>34</v>
      </c>
      <c r="B3" s="203"/>
      <c r="C3" s="203"/>
      <c r="D3" s="203"/>
      <c r="E3" s="203"/>
      <c r="F3" s="203"/>
      <c r="G3" s="203"/>
      <c r="H3" s="203"/>
    </row>
    <row r="4" spans="1:8" hidden="1" x14ac:dyDescent="0.25">
      <c r="A4" s="24"/>
      <c r="B4" s="24"/>
      <c r="C4" s="24"/>
      <c r="D4" s="24"/>
      <c r="E4" s="24"/>
      <c r="F4" s="24"/>
      <c r="G4" s="24"/>
      <c r="H4" s="24"/>
    </row>
    <row r="5" spans="1:8" x14ac:dyDescent="0.25">
      <c r="A5" s="173" t="s">
        <v>35</v>
      </c>
      <c r="B5" s="201"/>
      <c r="C5" s="201"/>
      <c r="D5" s="201"/>
      <c r="E5" s="201"/>
      <c r="F5" s="174"/>
      <c r="G5" s="173" t="s">
        <v>36</v>
      </c>
      <c r="H5" s="174"/>
    </row>
    <row r="6" spans="1:8" x14ac:dyDescent="0.25">
      <c r="A6" s="166" t="s">
        <v>82</v>
      </c>
      <c r="B6" s="167"/>
      <c r="C6" s="167"/>
      <c r="D6" s="167"/>
      <c r="E6" s="167"/>
      <c r="F6" s="168"/>
      <c r="G6" s="207">
        <v>1206500</v>
      </c>
      <c r="H6" s="208"/>
    </row>
    <row r="7" spans="1:8" x14ac:dyDescent="0.25">
      <c r="A7" s="160" t="s">
        <v>37</v>
      </c>
      <c r="B7" s="161"/>
      <c r="C7" s="161"/>
      <c r="D7" s="161"/>
      <c r="E7" s="161"/>
      <c r="F7" s="162"/>
      <c r="G7" s="209"/>
      <c r="H7" s="210"/>
    </row>
    <row r="8" spans="1:8" x14ac:dyDescent="0.25">
      <c r="A8" s="166" t="s">
        <v>108</v>
      </c>
      <c r="B8" s="167"/>
      <c r="C8" s="167"/>
      <c r="D8" s="167"/>
      <c r="E8" s="167"/>
      <c r="F8" s="168"/>
      <c r="G8" s="156">
        <v>364950</v>
      </c>
      <c r="H8" s="157"/>
    </row>
    <row r="9" spans="1:8" x14ac:dyDescent="0.25">
      <c r="A9" s="166" t="s">
        <v>83</v>
      </c>
      <c r="B9" s="167"/>
      <c r="C9" s="167"/>
      <c r="D9" s="167"/>
      <c r="E9" s="167"/>
      <c r="F9" s="168"/>
      <c r="G9" s="212">
        <v>44788</v>
      </c>
      <c r="H9" s="208"/>
    </row>
    <row r="10" spans="1:8" x14ac:dyDescent="0.25">
      <c r="A10" s="160" t="s">
        <v>104</v>
      </c>
      <c r="B10" s="161"/>
      <c r="C10" s="161"/>
      <c r="D10" s="161"/>
      <c r="E10" s="161"/>
      <c r="F10" s="162"/>
      <c r="G10" s="213"/>
      <c r="H10" s="210"/>
    </row>
    <row r="11" spans="1:8" s="22" customFormat="1" ht="29.25" customHeight="1" x14ac:dyDescent="0.25">
      <c r="A11" s="214" t="s">
        <v>112</v>
      </c>
      <c r="B11" s="215"/>
      <c r="C11" s="215"/>
      <c r="D11" s="215"/>
      <c r="E11" s="215"/>
      <c r="F11" s="216"/>
      <c r="G11" s="156">
        <v>6000</v>
      </c>
      <c r="H11" s="174"/>
    </row>
    <row r="12" spans="1:8" s="41" customFormat="1" ht="15.75" customHeight="1" x14ac:dyDescent="0.25">
      <c r="A12" s="204" t="s">
        <v>146</v>
      </c>
      <c r="B12" s="205"/>
      <c r="C12" s="205"/>
      <c r="D12" s="205"/>
      <c r="E12" s="205"/>
      <c r="F12" s="206"/>
      <c r="G12" s="156">
        <v>962725.63199999998</v>
      </c>
      <c r="H12" s="157"/>
    </row>
    <row r="13" spans="1:8" ht="14.25" customHeight="1" x14ac:dyDescent="0.25">
      <c r="A13" s="147" t="s">
        <v>38</v>
      </c>
      <c r="B13" s="148"/>
      <c r="C13" s="148"/>
      <c r="D13" s="148"/>
      <c r="E13" s="148"/>
      <c r="F13" s="149"/>
      <c r="G13" s="225">
        <f>SUM(G6)+G8+G9+G11</f>
        <v>1622238</v>
      </c>
      <c r="H13" s="227"/>
    </row>
    <row r="14" spans="1:8" ht="17.25" customHeight="1" x14ac:dyDescent="0.25">
      <c r="A14" s="167"/>
      <c r="B14" s="167"/>
      <c r="C14" s="167"/>
      <c r="D14" s="167"/>
      <c r="E14" s="167"/>
      <c r="F14" s="167"/>
      <c r="G14" s="48"/>
      <c r="H14" s="48"/>
    </row>
    <row r="15" spans="1:8" x14ac:dyDescent="0.25">
      <c r="A15" s="48" t="s">
        <v>39</v>
      </c>
      <c r="B15" s="48"/>
      <c r="C15" s="48"/>
      <c r="D15" s="48"/>
      <c r="E15" s="48"/>
      <c r="F15" s="48"/>
    </row>
    <row r="16" spans="1:8" x14ac:dyDescent="0.25">
      <c r="A16" s="173" t="s">
        <v>35</v>
      </c>
      <c r="B16" s="201"/>
      <c r="C16" s="201"/>
      <c r="D16" s="201"/>
      <c r="E16" s="201"/>
      <c r="F16" s="174"/>
      <c r="G16" s="173" t="s">
        <v>36</v>
      </c>
      <c r="H16" s="211"/>
    </row>
    <row r="17" spans="1:9" x14ac:dyDescent="0.25">
      <c r="A17" s="166" t="s">
        <v>84</v>
      </c>
      <c r="B17" s="167"/>
      <c r="C17" s="167"/>
      <c r="D17" s="167"/>
      <c r="E17" s="167"/>
      <c r="F17" s="168"/>
      <c r="G17" s="220">
        <v>138000</v>
      </c>
      <c r="H17" s="221"/>
    </row>
    <row r="18" spans="1:9" x14ac:dyDescent="0.25">
      <c r="A18" s="187" t="s">
        <v>40</v>
      </c>
      <c r="B18" s="188"/>
      <c r="C18" s="188"/>
      <c r="D18" s="188"/>
      <c r="E18" s="188"/>
      <c r="F18" s="189"/>
      <c r="G18" s="222"/>
      <c r="H18" s="223"/>
    </row>
    <row r="19" spans="1:9" x14ac:dyDescent="0.25">
      <c r="A19" s="166" t="s">
        <v>85</v>
      </c>
      <c r="B19" s="167"/>
      <c r="C19" s="167"/>
      <c r="D19" s="167"/>
      <c r="E19" s="167"/>
      <c r="F19" s="167"/>
      <c r="G19" s="220">
        <v>138000</v>
      </c>
      <c r="H19" s="221"/>
    </row>
    <row r="20" spans="1:9" x14ac:dyDescent="0.25">
      <c r="A20" s="187" t="s">
        <v>41</v>
      </c>
      <c r="B20" s="188"/>
      <c r="C20" s="188"/>
      <c r="D20" s="188"/>
      <c r="E20" s="188"/>
      <c r="F20" s="188"/>
      <c r="G20" s="222"/>
      <c r="H20" s="223"/>
    </row>
    <row r="21" spans="1:9" x14ac:dyDescent="0.25">
      <c r="A21" s="166" t="s">
        <v>102</v>
      </c>
      <c r="B21" s="167"/>
      <c r="C21" s="167"/>
      <c r="D21" s="167"/>
      <c r="E21" s="167"/>
      <c r="F21" s="168"/>
      <c r="G21" s="220">
        <v>54000</v>
      </c>
      <c r="H21" s="221"/>
    </row>
    <row r="22" spans="1:9" x14ac:dyDescent="0.25">
      <c r="A22" s="160" t="s">
        <v>118</v>
      </c>
      <c r="B22" s="161"/>
      <c r="C22" s="161"/>
      <c r="D22" s="161"/>
      <c r="E22" s="161"/>
      <c r="F22" s="162"/>
      <c r="G22" s="222"/>
      <c r="H22" s="223"/>
      <c r="I22" s="17"/>
    </row>
    <row r="23" spans="1:9" x14ac:dyDescent="0.25">
      <c r="A23" s="169" t="s">
        <v>105</v>
      </c>
      <c r="B23" s="154"/>
      <c r="C23" s="154"/>
      <c r="D23" s="154"/>
      <c r="E23" s="154"/>
      <c r="F23" s="155"/>
      <c r="G23" s="156">
        <v>111600</v>
      </c>
      <c r="H23" s="157"/>
    </row>
    <row r="24" spans="1:9" x14ac:dyDescent="0.25">
      <c r="A24" s="169" t="s">
        <v>86</v>
      </c>
      <c r="B24" s="154"/>
      <c r="C24" s="154"/>
      <c r="D24" s="154"/>
      <c r="E24" s="154"/>
      <c r="F24" s="155"/>
      <c r="G24" s="156">
        <v>35957</v>
      </c>
      <c r="H24" s="157"/>
    </row>
    <row r="25" spans="1:9" s="19" customFormat="1" x14ac:dyDescent="0.25">
      <c r="A25" s="163" t="s">
        <v>38</v>
      </c>
      <c r="B25" s="164"/>
      <c r="C25" s="164"/>
      <c r="D25" s="164"/>
      <c r="E25" s="164"/>
      <c r="F25" s="165"/>
      <c r="G25" s="218">
        <f>G17+G19+G21+G23+G24</f>
        <v>477557</v>
      </c>
      <c r="H25" s="219"/>
    </row>
    <row r="26" spans="1:9" ht="9.75" customHeight="1" x14ac:dyDescent="0.25">
      <c r="A26" s="24"/>
      <c r="B26" s="24"/>
      <c r="C26" s="24"/>
      <c r="D26" s="24"/>
      <c r="E26" s="24"/>
      <c r="F26" s="24"/>
      <c r="G26" s="49"/>
      <c r="H26" s="49"/>
    </row>
    <row r="27" spans="1:9" ht="10.5" customHeight="1" x14ac:dyDescent="0.25">
      <c r="A27" s="25" t="s">
        <v>42</v>
      </c>
      <c r="B27" s="24"/>
      <c r="C27" s="24"/>
      <c r="D27" s="24"/>
      <c r="E27" s="24"/>
      <c r="F27" s="24"/>
      <c r="G27" s="49"/>
      <c r="H27" s="49"/>
    </row>
    <row r="28" spans="1:9" x14ac:dyDescent="0.25">
      <c r="A28" s="173" t="s">
        <v>35</v>
      </c>
      <c r="B28" s="201"/>
      <c r="C28" s="201"/>
      <c r="D28" s="201"/>
      <c r="E28" s="201"/>
      <c r="F28" s="174"/>
      <c r="G28" s="173" t="s">
        <v>43</v>
      </c>
      <c r="H28" s="174"/>
    </row>
    <row r="29" spans="1:9" ht="27" customHeight="1" x14ac:dyDescent="0.25">
      <c r="A29" s="184" t="s">
        <v>103</v>
      </c>
      <c r="B29" s="185"/>
      <c r="C29" s="185"/>
      <c r="D29" s="185"/>
      <c r="E29" s="185"/>
      <c r="F29" s="186"/>
      <c r="G29" s="156">
        <v>24761</v>
      </c>
      <c r="H29" s="157"/>
    </row>
    <row r="30" spans="1:9" ht="20.25" customHeight="1" x14ac:dyDescent="0.25">
      <c r="A30" s="184" t="s">
        <v>128</v>
      </c>
      <c r="B30" s="185"/>
      <c r="C30" s="185"/>
      <c r="D30" s="185"/>
      <c r="E30" s="185"/>
      <c r="F30" s="186"/>
      <c r="G30" s="158">
        <v>30000</v>
      </c>
      <c r="H30" s="159"/>
    </row>
    <row r="31" spans="1:9" s="37" customFormat="1" ht="17.25" customHeight="1" x14ac:dyDescent="0.25">
      <c r="A31" s="198" t="s">
        <v>38</v>
      </c>
      <c r="B31" s="199"/>
      <c r="C31" s="199"/>
      <c r="D31" s="199"/>
      <c r="E31" s="199"/>
      <c r="F31" s="200"/>
      <c r="G31" s="218">
        <f>SUM(G29+G30)</f>
        <v>54761</v>
      </c>
      <c r="H31" s="219"/>
    </row>
    <row r="32" spans="1:9" s="21" customFormat="1" ht="18" customHeight="1" x14ac:dyDescent="0.25">
      <c r="A32" s="24"/>
      <c r="B32" s="24"/>
      <c r="C32" s="24"/>
      <c r="D32" s="24"/>
      <c r="E32" s="24"/>
      <c r="F32" s="24"/>
      <c r="G32" s="57"/>
      <c r="H32" s="57"/>
    </row>
    <row r="33" spans="1:9" ht="11.25" customHeight="1" x14ac:dyDescent="0.25">
      <c r="A33" s="51" t="s">
        <v>44</v>
      </c>
      <c r="B33" s="51"/>
      <c r="C33" s="51"/>
      <c r="D33" s="51"/>
      <c r="E33" s="51"/>
      <c r="F33" s="51"/>
    </row>
    <row r="34" spans="1:9" ht="12.75" customHeight="1" x14ac:dyDescent="0.25">
      <c r="A34" s="173" t="s">
        <v>35</v>
      </c>
      <c r="B34" s="201"/>
      <c r="C34" s="201"/>
      <c r="D34" s="201"/>
      <c r="E34" s="201"/>
      <c r="F34" s="174"/>
      <c r="G34" s="173" t="s">
        <v>36</v>
      </c>
      <c r="H34" s="174"/>
    </row>
    <row r="35" spans="1:9" x14ac:dyDescent="0.25">
      <c r="A35" s="184" t="s">
        <v>79</v>
      </c>
      <c r="B35" s="185"/>
      <c r="C35" s="185"/>
      <c r="D35" s="185"/>
      <c r="E35" s="185"/>
      <c r="F35" s="186"/>
      <c r="G35" s="156">
        <v>55000</v>
      </c>
      <c r="H35" s="157"/>
    </row>
    <row r="36" spans="1:9" x14ac:dyDescent="0.25">
      <c r="A36" s="166" t="s">
        <v>80</v>
      </c>
      <c r="B36" s="167"/>
      <c r="C36" s="167"/>
      <c r="D36" s="167"/>
      <c r="E36" s="167"/>
      <c r="F36" s="167"/>
      <c r="G36" s="156">
        <v>86750</v>
      </c>
      <c r="H36" s="157"/>
    </row>
    <row r="37" spans="1:9" ht="18" customHeight="1" x14ac:dyDescent="0.25">
      <c r="A37" s="193" t="s">
        <v>147</v>
      </c>
      <c r="B37" s="194"/>
      <c r="C37" s="194"/>
      <c r="D37" s="194"/>
      <c r="E37" s="194"/>
      <c r="F37" s="195"/>
      <c r="G37" s="196">
        <v>252745</v>
      </c>
      <c r="H37" s="197"/>
    </row>
    <row r="38" spans="1:9" ht="23.25" customHeight="1" x14ac:dyDescent="0.25">
      <c r="A38" s="184" t="s">
        <v>129</v>
      </c>
      <c r="B38" s="185"/>
      <c r="C38" s="185"/>
      <c r="D38" s="185"/>
      <c r="E38" s="185"/>
      <c r="F38" s="186"/>
      <c r="G38" s="156">
        <v>25000</v>
      </c>
      <c r="H38" s="157"/>
    </row>
    <row r="39" spans="1:9" ht="17.25" customHeight="1" x14ac:dyDescent="0.25">
      <c r="A39" s="190" t="s">
        <v>130</v>
      </c>
      <c r="B39" s="191"/>
      <c r="C39" s="191"/>
      <c r="D39" s="191"/>
      <c r="E39" s="191"/>
      <c r="F39" s="192"/>
      <c r="G39" s="156">
        <v>33637.94</v>
      </c>
      <c r="H39" s="157"/>
      <c r="I39" s="23"/>
    </row>
    <row r="40" spans="1:9" ht="15" customHeight="1" x14ac:dyDescent="0.25">
      <c r="A40" s="190" t="s">
        <v>132</v>
      </c>
      <c r="B40" s="191"/>
      <c r="C40" s="191"/>
      <c r="D40" s="191"/>
      <c r="E40" s="191"/>
      <c r="F40" s="192"/>
      <c r="G40" s="156">
        <v>50268</v>
      </c>
      <c r="H40" s="157"/>
    </row>
    <row r="41" spans="1:9" s="35" customFormat="1" ht="15.75" customHeight="1" x14ac:dyDescent="0.25">
      <c r="A41" s="190" t="s">
        <v>131</v>
      </c>
      <c r="B41" s="191"/>
      <c r="C41" s="191"/>
      <c r="D41" s="191"/>
      <c r="E41" s="191"/>
      <c r="F41" s="192"/>
      <c r="G41" s="156">
        <v>24000</v>
      </c>
      <c r="H41" s="157"/>
    </row>
    <row r="42" spans="1:9" ht="14.25" customHeight="1" x14ac:dyDescent="0.25">
      <c r="A42" s="163" t="s">
        <v>38</v>
      </c>
      <c r="B42" s="164"/>
      <c r="C42" s="164"/>
      <c r="D42" s="164"/>
      <c r="E42" s="164"/>
      <c r="F42" s="165"/>
      <c r="G42" s="218">
        <f>SUM(G34:H41)</f>
        <v>527400.93999999994</v>
      </c>
      <c r="H42" s="219"/>
    </row>
    <row r="43" spans="1:9" ht="9" customHeight="1" x14ac:dyDescent="0.25">
      <c r="A43" s="24"/>
      <c r="B43" s="24"/>
      <c r="C43" s="24"/>
      <c r="D43" s="24"/>
      <c r="E43" s="24"/>
      <c r="F43" s="24"/>
      <c r="G43" s="57"/>
      <c r="H43" s="24"/>
    </row>
    <row r="44" spans="1:9" ht="4.5" customHeight="1" x14ac:dyDescent="0.25">
      <c r="A44" s="24"/>
      <c r="B44" s="24"/>
      <c r="C44" s="24"/>
      <c r="D44" s="24"/>
      <c r="E44" s="24"/>
      <c r="F44" s="24"/>
      <c r="H44" s="57"/>
    </row>
    <row r="45" spans="1:9" s="18" customFormat="1" ht="12.75" customHeight="1" x14ac:dyDescent="0.25">
      <c r="A45" s="51" t="s">
        <v>45</v>
      </c>
      <c r="B45" s="51"/>
      <c r="C45" s="51"/>
      <c r="D45" s="51"/>
      <c r="E45" s="51"/>
      <c r="F45" s="51"/>
      <c r="H45" s="52"/>
    </row>
    <row r="46" spans="1:9" s="18" customFormat="1" ht="14.25" customHeight="1" x14ac:dyDescent="0.25">
      <c r="A46" s="178" t="s">
        <v>35</v>
      </c>
      <c r="B46" s="179"/>
      <c r="C46" s="179"/>
      <c r="D46" s="179"/>
      <c r="E46" s="179"/>
      <c r="F46" s="180"/>
      <c r="G46" s="173" t="s">
        <v>36</v>
      </c>
      <c r="H46" s="174"/>
    </row>
    <row r="47" spans="1:9" ht="13.5" customHeight="1" x14ac:dyDescent="0.25">
      <c r="A47" s="166" t="s">
        <v>87</v>
      </c>
      <c r="B47" s="167"/>
      <c r="C47" s="167"/>
      <c r="D47" s="167"/>
      <c r="E47" s="167"/>
      <c r="F47" s="168"/>
      <c r="G47" s="220">
        <v>716000</v>
      </c>
      <c r="H47" s="221"/>
    </row>
    <row r="48" spans="1:9" x14ac:dyDescent="0.25">
      <c r="A48" s="160" t="s">
        <v>81</v>
      </c>
      <c r="B48" s="161"/>
      <c r="C48" s="161"/>
      <c r="D48" s="161"/>
      <c r="E48" s="161"/>
      <c r="F48" s="162"/>
      <c r="G48" s="222"/>
      <c r="H48" s="223"/>
    </row>
    <row r="49" spans="1:11" x14ac:dyDescent="0.25">
      <c r="A49" s="166" t="s">
        <v>106</v>
      </c>
      <c r="B49" s="167"/>
      <c r="C49" s="167"/>
      <c r="D49" s="167"/>
      <c r="E49" s="167"/>
      <c r="F49" s="167"/>
      <c r="G49" s="156">
        <v>216232.75</v>
      </c>
      <c r="H49" s="157"/>
    </row>
    <row r="50" spans="1:11" x14ac:dyDescent="0.25">
      <c r="A50" s="169" t="s">
        <v>96</v>
      </c>
      <c r="B50" s="154"/>
      <c r="C50" s="154"/>
      <c r="D50" s="154"/>
      <c r="E50" s="154"/>
      <c r="F50" s="155"/>
      <c r="G50" s="156">
        <v>25000</v>
      </c>
      <c r="H50" s="157"/>
    </row>
    <row r="51" spans="1:11" x14ac:dyDescent="0.25">
      <c r="A51" s="163" t="s">
        <v>38</v>
      </c>
      <c r="B51" s="164"/>
      <c r="C51" s="164"/>
      <c r="D51" s="164"/>
      <c r="E51" s="164"/>
      <c r="F51" s="165"/>
      <c r="G51" s="218">
        <f>SUM(G47:H50)</f>
        <v>957232.75</v>
      </c>
      <c r="H51" s="219"/>
    </row>
    <row r="52" spans="1:11" x14ac:dyDescent="0.25">
      <c r="A52" s="24"/>
      <c r="B52" s="24"/>
      <c r="C52" s="24"/>
      <c r="D52" s="24"/>
      <c r="E52" s="24"/>
      <c r="F52" s="24"/>
      <c r="G52" s="57"/>
      <c r="H52" s="57"/>
    </row>
    <row r="53" spans="1:11" x14ac:dyDescent="0.25">
      <c r="A53" s="51" t="s">
        <v>46</v>
      </c>
      <c r="B53" s="51"/>
      <c r="C53" s="51"/>
      <c r="D53" s="51"/>
      <c r="E53" s="51"/>
      <c r="F53" s="51"/>
      <c r="K53" s="20"/>
    </row>
    <row r="54" spans="1:11" x14ac:dyDescent="0.25">
      <c r="A54" s="178" t="s">
        <v>35</v>
      </c>
      <c r="B54" s="179"/>
      <c r="C54" s="179"/>
      <c r="D54" s="179"/>
      <c r="E54" s="179"/>
      <c r="F54" s="180"/>
      <c r="G54" s="173" t="s">
        <v>36</v>
      </c>
      <c r="H54" s="174"/>
    </row>
    <row r="55" spans="1:11" ht="12.75" customHeight="1" x14ac:dyDescent="0.25">
      <c r="A55" s="181" t="s">
        <v>95</v>
      </c>
      <c r="B55" s="182"/>
      <c r="C55" s="182"/>
      <c r="D55" s="182"/>
      <c r="E55" s="182"/>
      <c r="F55" s="183"/>
      <c r="G55" s="220">
        <v>28320</v>
      </c>
      <c r="H55" s="221"/>
    </row>
    <row r="56" spans="1:11" ht="12.75" customHeight="1" x14ac:dyDescent="0.25">
      <c r="A56" s="175" t="s">
        <v>76</v>
      </c>
      <c r="B56" s="176"/>
      <c r="C56" s="176"/>
      <c r="D56" s="176"/>
      <c r="E56" s="176"/>
      <c r="F56" s="177"/>
      <c r="G56" s="224"/>
      <c r="H56" s="223"/>
    </row>
    <row r="57" spans="1:11" x14ac:dyDescent="0.25">
      <c r="A57" s="169" t="s">
        <v>88</v>
      </c>
      <c r="B57" s="154"/>
      <c r="C57" s="154"/>
      <c r="D57" s="154"/>
      <c r="E57" s="154"/>
      <c r="F57" s="155"/>
      <c r="G57" s="156">
        <v>7500</v>
      </c>
      <c r="H57" s="157"/>
    </row>
    <row r="58" spans="1:11" x14ac:dyDescent="0.25">
      <c r="A58" s="169" t="s">
        <v>89</v>
      </c>
      <c r="B58" s="154"/>
      <c r="C58" s="154"/>
      <c r="D58" s="154"/>
      <c r="E58" s="154"/>
      <c r="F58" s="155"/>
      <c r="G58" s="156">
        <v>3900</v>
      </c>
      <c r="H58" s="157"/>
      <c r="J58" s="20"/>
    </row>
    <row r="59" spans="1:11" x14ac:dyDescent="0.25">
      <c r="A59" s="169" t="s">
        <v>90</v>
      </c>
      <c r="B59" s="154"/>
      <c r="C59" s="154"/>
      <c r="D59" s="154"/>
      <c r="E59" s="154"/>
      <c r="F59" s="155"/>
      <c r="G59" s="156">
        <v>5314</v>
      </c>
      <c r="H59" s="157"/>
    </row>
    <row r="60" spans="1:11" x14ac:dyDescent="0.25">
      <c r="A60" s="26" t="s">
        <v>91</v>
      </c>
      <c r="B60" s="27"/>
      <c r="C60" s="27"/>
      <c r="D60" s="27"/>
      <c r="E60" s="27"/>
      <c r="F60" s="28"/>
      <c r="G60" s="156">
        <v>206370</v>
      </c>
      <c r="H60" s="157"/>
    </row>
    <row r="61" spans="1:11" x14ac:dyDescent="0.25">
      <c r="A61" s="184" t="s">
        <v>92</v>
      </c>
      <c r="B61" s="185"/>
      <c r="C61" s="185"/>
      <c r="D61" s="185"/>
      <c r="E61" s="185"/>
      <c r="F61" s="186"/>
      <c r="G61" s="156">
        <v>42075</v>
      </c>
      <c r="H61" s="157"/>
      <c r="J61" s="17"/>
    </row>
    <row r="62" spans="1:11" x14ac:dyDescent="0.25">
      <c r="A62" s="166" t="s">
        <v>93</v>
      </c>
      <c r="B62" s="167"/>
      <c r="C62" s="167"/>
      <c r="D62" s="167"/>
      <c r="E62" s="167"/>
      <c r="F62" s="168"/>
      <c r="G62" s="207">
        <v>43900</v>
      </c>
      <c r="H62" s="208"/>
    </row>
    <row r="63" spans="1:11" x14ac:dyDescent="0.25">
      <c r="A63" s="160" t="s">
        <v>94</v>
      </c>
      <c r="B63" s="161"/>
      <c r="C63" s="161"/>
      <c r="D63" s="161"/>
      <c r="E63" s="161"/>
      <c r="F63" s="162"/>
      <c r="G63" s="209"/>
      <c r="H63" s="210"/>
    </row>
    <row r="64" spans="1:11" x14ac:dyDescent="0.25">
      <c r="A64" s="169" t="s">
        <v>109</v>
      </c>
      <c r="B64" s="154"/>
      <c r="C64" s="154"/>
      <c r="D64" s="154"/>
      <c r="E64" s="154"/>
      <c r="F64" s="155"/>
      <c r="G64" s="156">
        <v>3960</v>
      </c>
      <c r="H64" s="157"/>
    </row>
    <row r="65" spans="1:12" x14ac:dyDescent="0.25">
      <c r="A65" s="169" t="s">
        <v>110</v>
      </c>
      <c r="B65" s="154"/>
      <c r="C65" s="154"/>
      <c r="D65" s="154"/>
      <c r="E65" s="154"/>
      <c r="F65" s="155"/>
      <c r="G65" s="156">
        <v>32000</v>
      </c>
      <c r="H65" s="157"/>
    </row>
    <row r="66" spans="1:12" x14ac:dyDescent="0.25">
      <c r="A66" s="169" t="s">
        <v>111</v>
      </c>
      <c r="B66" s="154"/>
      <c r="C66" s="154"/>
      <c r="D66" s="154"/>
      <c r="E66" s="154"/>
      <c r="F66" s="155"/>
      <c r="G66" s="156">
        <v>3600</v>
      </c>
      <c r="H66" s="157"/>
    </row>
    <row r="67" spans="1:12" ht="20.25" customHeight="1" x14ac:dyDescent="0.25">
      <c r="A67" s="170" t="s">
        <v>133</v>
      </c>
      <c r="B67" s="171"/>
      <c r="C67" s="171"/>
      <c r="D67" s="171"/>
      <c r="E67" s="171"/>
      <c r="F67" s="172"/>
      <c r="G67" s="158">
        <v>240000</v>
      </c>
      <c r="H67" s="159"/>
    </row>
    <row r="68" spans="1:12" x14ac:dyDescent="0.25">
      <c r="A68" s="163" t="s">
        <v>38</v>
      </c>
      <c r="B68" s="164"/>
      <c r="C68" s="164"/>
      <c r="D68" s="164"/>
      <c r="E68" s="164"/>
      <c r="F68" s="165"/>
      <c r="G68" s="225">
        <f>SUM(G55:H67)</f>
        <v>616939</v>
      </c>
      <c r="H68" s="226"/>
    </row>
    <row r="69" spans="1:12" x14ac:dyDescent="0.25">
      <c r="A69" s="24"/>
      <c r="B69" s="24"/>
      <c r="C69" s="24"/>
      <c r="D69" s="24"/>
      <c r="E69" s="24"/>
      <c r="F69" s="24"/>
      <c r="G69" s="49"/>
      <c r="H69" s="49"/>
    </row>
    <row r="70" spans="1:12" x14ac:dyDescent="0.25">
      <c r="A70" s="153" t="s">
        <v>120</v>
      </c>
      <c r="B70" s="154"/>
      <c r="C70" s="154"/>
      <c r="D70" s="154"/>
      <c r="E70" s="154"/>
      <c r="F70" s="155"/>
      <c r="G70" s="156">
        <f>G12+G25+G31+G42+G51+G68+G13</f>
        <v>5218854.3219999997</v>
      </c>
      <c r="H70" s="157"/>
    </row>
    <row r="71" spans="1:12" s="20" customFormat="1" ht="14.25" customHeight="1" x14ac:dyDescent="0.25">
      <c r="A71"/>
      <c r="B71"/>
      <c r="C71"/>
      <c r="D71"/>
      <c r="E71"/>
      <c r="F71"/>
      <c r="G71"/>
      <c r="H71"/>
      <c r="I71"/>
      <c r="J71" s="17"/>
      <c r="K71"/>
      <c r="L71"/>
    </row>
    <row r="72" spans="1:12" ht="15" hidden="1" customHeight="1" x14ac:dyDescent="0.25">
      <c r="I72" s="34"/>
      <c r="J72" s="17"/>
    </row>
    <row r="73" spans="1:12" ht="51.75" customHeight="1" x14ac:dyDescent="0.25">
      <c r="A73" s="217" t="s">
        <v>145</v>
      </c>
      <c r="B73" s="217"/>
      <c r="C73" s="217"/>
      <c r="D73" s="217"/>
      <c r="E73" s="217"/>
      <c r="F73" s="217"/>
      <c r="G73" s="217"/>
      <c r="H73" s="217"/>
    </row>
    <row r="74" spans="1:12" hidden="1" x14ac:dyDescent="0.25">
      <c r="A74" s="217"/>
      <c r="B74" s="217"/>
      <c r="C74" s="217"/>
      <c r="D74" s="217"/>
      <c r="E74" s="217"/>
      <c r="F74" s="217"/>
      <c r="G74" s="217"/>
      <c r="H74" s="217"/>
    </row>
    <row r="75" spans="1:12" x14ac:dyDescent="0.25">
      <c r="A75" s="62"/>
    </row>
  </sheetData>
  <mergeCells count="104">
    <mergeCell ref="A73:H74"/>
    <mergeCell ref="G42:H42"/>
    <mergeCell ref="G47:H48"/>
    <mergeCell ref="G51:H51"/>
    <mergeCell ref="G55:H56"/>
    <mergeCell ref="G62:H63"/>
    <mergeCell ref="G68:H68"/>
    <mergeCell ref="G70:H70"/>
    <mergeCell ref="G13:H13"/>
    <mergeCell ref="G17:H18"/>
    <mergeCell ref="G19:H20"/>
    <mergeCell ref="G21:H22"/>
    <mergeCell ref="G25:H25"/>
    <mergeCell ref="G28:H28"/>
    <mergeCell ref="G31:H31"/>
    <mergeCell ref="G35:H35"/>
    <mergeCell ref="G23:H23"/>
    <mergeCell ref="G24:H24"/>
    <mergeCell ref="A17:F17"/>
    <mergeCell ref="A28:F28"/>
    <mergeCell ref="A21:F21"/>
    <mergeCell ref="A22:F22"/>
    <mergeCell ref="A25:F25"/>
    <mergeCell ref="A23:F23"/>
    <mergeCell ref="A30:F30"/>
    <mergeCell ref="G29:H29"/>
    <mergeCell ref="A1:H1"/>
    <mergeCell ref="A2:E2"/>
    <mergeCell ref="A3:H3"/>
    <mergeCell ref="A5:F5"/>
    <mergeCell ref="A6:F6"/>
    <mergeCell ref="A7:F7"/>
    <mergeCell ref="A12:F12"/>
    <mergeCell ref="A16:F16"/>
    <mergeCell ref="G5:H5"/>
    <mergeCell ref="G6:H7"/>
    <mergeCell ref="A8:F8"/>
    <mergeCell ref="A9:F9"/>
    <mergeCell ref="A10:F10"/>
    <mergeCell ref="G8:H8"/>
    <mergeCell ref="G16:H16"/>
    <mergeCell ref="G9:H10"/>
    <mergeCell ref="G12:H12"/>
    <mergeCell ref="A11:F11"/>
    <mergeCell ref="G11:H11"/>
    <mergeCell ref="A14:F14"/>
    <mergeCell ref="A13:F13"/>
    <mergeCell ref="A42:F42"/>
    <mergeCell ref="A46:F46"/>
    <mergeCell ref="A24:F24"/>
    <mergeCell ref="A18:F18"/>
    <mergeCell ref="A19:F19"/>
    <mergeCell ref="A20:F20"/>
    <mergeCell ref="G38:H38"/>
    <mergeCell ref="G40:H40"/>
    <mergeCell ref="A41:F41"/>
    <mergeCell ref="A38:F38"/>
    <mergeCell ref="A39:F39"/>
    <mergeCell ref="G41:H41"/>
    <mergeCell ref="A35:F35"/>
    <mergeCell ref="A36:F36"/>
    <mergeCell ref="A37:F37"/>
    <mergeCell ref="G37:H37"/>
    <mergeCell ref="A40:F40"/>
    <mergeCell ref="G39:H39"/>
    <mergeCell ref="G36:H36"/>
    <mergeCell ref="A29:F29"/>
    <mergeCell ref="A31:F31"/>
    <mergeCell ref="A34:F34"/>
    <mergeCell ref="G30:H30"/>
    <mergeCell ref="G34:H34"/>
    <mergeCell ref="G46:H46"/>
    <mergeCell ref="G50:H50"/>
    <mergeCell ref="G54:H54"/>
    <mergeCell ref="G49:H49"/>
    <mergeCell ref="A56:F56"/>
    <mergeCell ref="A59:F59"/>
    <mergeCell ref="A54:F54"/>
    <mergeCell ref="A55:F55"/>
    <mergeCell ref="G66:H66"/>
    <mergeCell ref="A50:F50"/>
    <mergeCell ref="A51:F51"/>
    <mergeCell ref="A47:F47"/>
    <mergeCell ref="A49:F49"/>
    <mergeCell ref="A48:F48"/>
    <mergeCell ref="A57:F57"/>
    <mergeCell ref="A58:F58"/>
    <mergeCell ref="A61:F61"/>
    <mergeCell ref="A70:F70"/>
    <mergeCell ref="G57:H57"/>
    <mergeCell ref="G58:H58"/>
    <mergeCell ref="G59:H59"/>
    <mergeCell ref="G60:H60"/>
    <mergeCell ref="G61:H61"/>
    <mergeCell ref="G67:H67"/>
    <mergeCell ref="G64:H64"/>
    <mergeCell ref="G65:H65"/>
    <mergeCell ref="A63:F63"/>
    <mergeCell ref="A68:F68"/>
    <mergeCell ref="A62:F62"/>
    <mergeCell ref="A64:F64"/>
    <mergeCell ref="A65:F65"/>
    <mergeCell ref="A67:F67"/>
    <mergeCell ref="A66:F6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стр1</vt:lpstr>
      <vt:lpstr>Штатное расписание</vt:lpstr>
      <vt:lpstr>Смета</vt:lpstr>
      <vt:lpstr>Расшифровка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ТСЖ</dc:creator>
  <cp:lastModifiedBy>Лидия Окольникова</cp:lastModifiedBy>
  <cp:lastPrinted>2014-10-31T11:46:04Z</cp:lastPrinted>
  <dcterms:created xsi:type="dcterms:W3CDTF">2012-10-10T13:10:33Z</dcterms:created>
  <dcterms:modified xsi:type="dcterms:W3CDTF">2016-09-14T07:24:59Z</dcterms:modified>
</cp:coreProperties>
</file>